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cio" sheetId="1" state="visible" r:id="rId1"/>
    <sheet xmlns:r="http://schemas.openxmlformats.org/officeDocument/2006/relationships" name="Panel" sheetId="2" state="visible" r:id="rId2"/>
    <sheet xmlns:r="http://schemas.openxmlformats.org/officeDocument/2006/relationships" name="Ajustes" sheetId="3" state="visible" r:id="rId3"/>
    <sheet xmlns:r="http://schemas.openxmlformats.org/officeDocument/2006/relationships" name="Plan" sheetId="4" state="visible" r:id="rId4"/>
    <sheet xmlns:r="http://schemas.openxmlformats.org/officeDocument/2006/relationships" name="Tareas" sheetId="5" state="visible" r:id="rId5"/>
    <sheet xmlns:r="http://schemas.openxmlformats.org/officeDocument/2006/relationships" name="Simulacros" sheetId="6" state="visible" r:id="rId6"/>
    <sheet xmlns:r="http://schemas.openxmlformats.org/officeDocument/2006/relationships" name="Sesiones" sheetId="7" state="visible" r:id="rId7"/>
    <sheet xmlns:r="http://schemas.openxmlformats.org/officeDocument/2006/relationships" name="Errores" sheetId="8" state="visible" r:id="rId8"/>
    <sheet xmlns:r="http://schemas.openxmlformats.org/officeDocument/2006/relationships" name="Temas" sheetId="9" state="visible" r:id="rId9"/>
    <sheet xmlns:r="http://schemas.openxmlformats.org/officeDocument/2006/relationships" name="Notas" sheetId="10" state="visible" r:id="rId10"/>
  </sheets>
  <definedNames>
    <definedName name="ExamDay">Ajustes!$D$5</definedName>
    <definedName name="AsOf">Ajustes!$C$6</definedName>
    <definedName name="AsOfDay">Ajustes!$D$6</definedName>
    <definedName name="StartDay">Ajustes!$D$7</definedName>
    <definedName name="SesUsed">Ajustes!$D$8</definedName>
    <definedName name="MinUsed">Ajustes!$D$9</definedName>
    <definedName name="AvgN">Ajustes!$D$10</definedName>
    <definedName name="SimW">Ajustes!$D$11</definedName>
    <definedName name="MockWk">Ajustes!$D$12</definedName>
    <definedName name="ThisMon">Ajustes!$D$13</definedName>
    <definedName name="ExamQ">Ajustes!$D$17</definedName>
    <definedName name="MinPass">Ajustes!$D$18</definedName>
    <definedName name="ExamMin">Ajustes!$D$19</definedName>
    <definedName name="ListEstado">Ajustes!$G$5:$G$7</definedName>
    <definedName name="ListTipo">Ajustes!$H$5:$H$8</definedName>
    <definedName name="ListEstadoError">Ajustes!$I$5:$I$6</definedName>
    <definedName name="ListTarea">Tareas!$B$6:$B$10</definedName>
    <definedName name="TaskNames">Tareas!$B$6:$B$10</definedName>
    <definedName name="TaskQ">Tareas!$P$6:$P$10</definedName>
    <definedName name="TaskQSum">Tareas!$D$11</definedName>
    <definedName name="TaskAvg">Tareas!$F$6:$F$10</definedName>
    <definedName name="TaskPct">Tareas!$G$6:$G$10</definedName>
    <definedName name="TaskPend">Tareas!$J$6:$J$10</definedName>
    <definedName name="TaskTopicPct">Tareas!$N$6:$N$10</definedName>
    <definedName name="TaskOrder">Tareas!$O$6:$O$10</definedName>
    <definedName name="MockCount">Simulacros!$D$3</definedName>
    <definedName name="MockN">Simulacros!$D$4</definedName>
    <definedName name="MockValid">Simulacros!$N$7:$N$46</definedName>
    <definedName name="MockKey">Simulacros!$O$7:$O$46</definedName>
    <definedName name="MockUsed">Simulacros!$P$7:$P$46</definedName>
    <definedName name="MockTot">Simulacros!$V$7:$V$46</definedName>
    <definedName name="MockDay">Simulacros!$W$7:$W$46</definedName>
    <definedName name="SesValid">Sesiones!$G$7:$G$506</definedName>
    <definedName name="SesTask">Sesiones!$H$7:$H$506</definedName>
    <definedName name="SesMin">Sesiones!$I$7:$I$506</definedName>
    <definedName name="SesDay">Sesiones!$J$7:$J$506</definedName>
    <definedName name="ErrTask">Errores!$I$7:$I$506</definedName>
    <definedName name="ErrPend">Errores!$J$7:$J$506</definedName>
    <definedName name="TopicTask">Temas!$G$7:$G$46</definedName>
    <definedName name="TopicDone">Temas!$H$7:$H$46</definedName>
    <definedName name="Monday0">Plan!$D$3</definedName>
    <definedName name="PlanMon">Plan!$B$7:$B$32</definedName>
    <definedName name="PlanSes">Plan!$E$7:$E$32</definedName>
  </definedNames>
  <calcPr calcId="124519" fullCalcOnLoad="1"/>
</workbook>
</file>

<file path=xl/styles.xml><?xml version="1.0" encoding="utf-8"?>
<styleSheet xmlns="http://schemas.openxmlformats.org/spreadsheetml/2006/main">
  <numFmts count="5">
    <numFmt numFmtId="164" formatCode="dd/mm/yyyy"/>
    <numFmt numFmtId="165" formatCode="0.0"/>
    <numFmt numFmtId="166" formatCode="&quot;máx. &quot;0"/>
    <numFmt numFmtId="167" formatCode="+0.0;-0.0;0.0"/>
    <numFmt numFmtId="168" formatCode="yyyy-mm-dd"/>
  </numFmts>
  <fonts count="13">
    <font>
      <name val="Calibri"/>
      <family val="2"/>
      <color theme="1"/>
      <sz val="11"/>
      <scheme val="minor"/>
    </font>
    <font>
      <name val="Calibri"/>
      <b val="1"/>
      <color rgb="001F3A5F"/>
      <sz val="20"/>
    </font>
    <font>
      <name val="Calibri"/>
      <i val="1"/>
      <color rgb="00595959"/>
      <sz val="10"/>
    </font>
    <font>
      <name val="Calibri"/>
      <b val="1"/>
      <color rgb="001F3A5F"/>
      <sz val="13"/>
    </font>
    <font>
      <name val="Calibri"/>
      <b val="1"/>
      <sz val="11"/>
    </font>
    <font>
      <name val="Calibri"/>
      <sz val="11"/>
    </font>
    <font>
      <name val="Calibri"/>
      <b val="1"/>
      <color rgb="001F3A5F"/>
      <sz val="11"/>
    </font>
    <font>
      <name val="Calibri"/>
      <b val="1"/>
      <color rgb="00FFFFFF"/>
      <sz val="11"/>
    </font>
    <font>
      <name val="Calibri"/>
      <color rgb="001F5FA8"/>
      <sz val="10"/>
      <u val="single"/>
    </font>
    <font>
      <name val="Calibri"/>
      <color rgb="00595959"/>
      <sz val="9"/>
    </font>
    <font>
      <name val="Calibri"/>
      <b val="1"/>
      <color rgb="001F3A5F"/>
      <sz val="22"/>
    </font>
    <font>
      <name val="Calibri"/>
      <b val="1"/>
      <color rgb="00FFFFFF"/>
      <sz val="10"/>
    </font>
    <font>
      <name val="Calibri"/>
      <color rgb="001F5FA8"/>
      <sz val="9"/>
      <u val="single"/>
    </font>
  </fonts>
  <fills count="7">
    <fill>
      <patternFill/>
    </fill>
    <fill>
      <patternFill patternType="gray125"/>
    </fill>
    <fill>
      <patternFill patternType="solid">
        <fgColor rgb="00E2F2EF"/>
      </patternFill>
    </fill>
    <fill>
      <patternFill patternType="solid">
        <fgColor rgb="00FFF8E1"/>
      </patternFill>
    </fill>
    <fill>
      <patternFill patternType="solid">
        <fgColor rgb="00F2F2F2"/>
      </patternFill>
    </fill>
    <fill>
      <patternFill patternType="solid">
        <fgColor rgb="001F3A5F"/>
      </patternFill>
    </fill>
    <fill>
      <patternFill patternType="solid">
        <fgColor rgb="002A9D8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6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2" borderId="1" applyAlignment="1" pivotButton="0" quotePrefix="0" xfId="0">
      <alignment vertical="top" wrapText="1"/>
    </xf>
    <xf numFmtId="0" fontId="5" fillId="2" borderId="1" applyAlignment="1" pivotButton="0" quotePrefix="0" xfId="0">
      <alignment vertical="top" wrapText="1"/>
    </xf>
    <xf numFmtId="0" fontId="5" fillId="3" borderId="1" pivotButton="0" quotePrefix="0" xfId="0"/>
    <xf numFmtId="0" fontId="5" fillId="0" borderId="0" pivotButton="0" quotePrefix="0" xfId="0"/>
    <xf numFmtId="0" fontId="5" fillId="4" borderId="1" pivotButton="0" quotePrefix="0" xfId="0"/>
    <xf numFmtId="0" fontId="7" fillId="5" borderId="0" pivotButton="0" quotePrefix="0" xfId="0"/>
    <xf numFmtId="3" fontId="4" fillId="0" borderId="0" applyAlignment="1" pivotButton="0" quotePrefix="0" xfId="0">
      <alignment horizontal="left"/>
    </xf>
    <xf numFmtId="0" fontId="4" fillId="0" borderId="0" pivotButton="0" quotePrefix="0" xfId="0"/>
    <xf numFmtId="0" fontId="8" fillId="0" borderId="0" pivotButton="0" quotePrefix="0" xfId="0"/>
    <xf numFmtId="0" fontId="10" fillId="0" borderId="0" pivotButton="0" quotePrefix="0" xfId="0"/>
    <xf numFmtId="0" fontId="9" fillId="0" borderId="0" pivotButton="0" quotePrefix="0" xfId="0"/>
    <xf numFmtId="0" fontId="11" fillId="5" borderId="0" applyAlignment="1" pivotButton="0" quotePrefix="0" xfId="0">
      <alignment horizontal="center" vertical="center" wrapText="1"/>
    </xf>
    <xf numFmtId="0" fontId="11" fillId="6" borderId="0" applyAlignment="1" pivotButton="0" quotePrefix="0" xfId="0">
      <alignment horizontal="center" vertical="center" wrapText="1"/>
    </xf>
    <xf numFmtId="0" fontId="5" fillId="2" borderId="1" pivotButton="0" quotePrefix="0" xfId="0"/>
    <xf numFmtId="164" fontId="4" fillId="4" borderId="1" applyAlignment="1" pivotButton="0" quotePrefix="0" xfId="0">
      <alignment horizontal="center"/>
    </xf>
    <xf numFmtId="1" fontId="4" fillId="4" borderId="1" applyAlignment="1" pivotButton="0" quotePrefix="0" xfId="0">
      <alignment horizontal="center"/>
    </xf>
    <xf numFmtId="165" fontId="4" fillId="4" borderId="1" applyAlignment="1" pivotButton="0" quotePrefix="0" xfId="0">
      <alignment horizontal="center"/>
    </xf>
    <xf numFmtId="167" fontId="4" fillId="4" borderId="1" applyAlignment="1" pivotButton="0" quotePrefix="0" xfId="0">
      <alignment horizontal="center"/>
    </xf>
    <xf numFmtId="0" fontId="4" fillId="4" borderId="1" applyAlignment="1" pivotButton="0" quotePrefix="0" xfId="0">
      <alignment horizontal="left" indent="1"/>
    </xf>
    <xf numFmtId="0" fontId="5" fillId="0" borderId="0" applyAlignment="1" pivotButton="0" quotePrefix="0" xfId="0">
      <alignment horizontal="left" indent="1"/>
    </xf>
    <xf numFmtId="1" fontId="5" fillId="0" borderId="0" applyAlignment="1" pivotButton="0" quotePrefix="0" xfId="0">
      <alignment horizontal="center"/>
    </xf>
    <xf numFmtId="165" fontId="5" fillId="0" borderId="0" applyAlignment="1" pivotButton="0" quotePrefix="0" xfId="0">
      <alignment horizontal="center"/>
    </xf>
    <xf numFmtId="9" fontId="5" fillId="0" borderId="0" applyAlignment="1" pivotButton="0" quotePrefix="0" xfId="0">
      <alignment horizontal="center"/>
    </xf>
    <xf numFmtId="164" fontId="5" fillId="0" borderId="0" applyAlignment="1" pivotButton="0" quotePrefix="0" xfId="0">
      <alignment horizontal="left" indent="1"/>
    </xf>
    <xf numFmtId="0" fontId="7" fillId="5" borderId="0" applyAlignment="1" pivotButton="0" quotePrefix="0" xfId="0">
      <alignment horizontal="center" vertical="center" wrapText="1"/>
    </xf>
    <xf numFmtId="0" fontId="7" fillId="6" borderId="0" applyAlignment="1" pivotButton="0" quotePrefix="0" xfId="0">
      <alignment horizontal="center" vertical="center" wrapText="1"/>
    </xf>
    <xf numFmtId="164" fontId="5" fillId="3" borderId="1" pivotButton="0" quotePrefix="0" xfId="0"/>
    <xf numFmtId="164" fontId="5" fillId="4" borderId="1" pivotButton="0" quotePrefix="0" xfId="0"/>
    <xf numFmtId="0" fontId="5" fillId="0" borderId="1" pivotButton="0" quotePrefix="0" xfId="0"/>
    <xf numFmtId="1" fontId="5" fillId="3" borderId="1" applyAlignment="1" pivotButton="0" quotePrefix="0" xfId="0">
      <alignment horizontal="center"/>
    </xf>
    <xf numFmtId="1" fontId="5" fillId="4" borderId="1" applyAlignment="1" pivotButton="0" quotePrefix="0" xfId="0">
      <alignment horizontal="center"/>
    </xf>
    <xf numFmtId="9" fontId="5" fillId="3" borderId="1" applyAlignment="1" pivotButton="0" quotePrefix="0" xfId="0">
      <alignment horizontal="center"/>
    </xf>
    <xf numFmtId="9" fontId="5" fillId="4" borderId="1" applyAlignment="1" pivotButton="0" quotePrefix="0" xfId="0">
      <alignment horizontal="center"/>
    </xf>
    <xf numFmtId="164" fontId="5" fillId="0" borderId="0" applyAlignment="1" pivotButton="0" quotePrefix="0" xfId="0">
      <alignment horizontal="center"/>
    </xf>
    <xf numFmtId="0" fontId="5" fillId="0" borderId="0" applyAlignment="1" pivotButton="0" quotePrefix="0" xfId="0">
      <alignment horizontal="center"/>
    </xf>
    <xf numFmtId="0" fontId="5" fillId="3" borderId="1" applyAlignment="1" pivotButton="0" quotePrefix="0" xfId="0">
      <alignment horizontal="left" indent="1"/>
    </xf>
    <xf numFmtId="0" fontId="9" fillId="0" borderId="1" applyAlignment="1" pivotButton="0" quotePrefix="0" xfId="0">
      <alignment horizontal="center" vertical="center"/>
    </xf>
    <xf numFmtId="0" fontId="4" fillId="2" borderId="1" applyAlignment="1" pivotButton="0" quotePrefix="0" xfId="0">
      <alignment vertical="center" wrapText="1"/>
    </xf>
    <xf numFmtId="0" fontId="5" fillId="0" borderId="1" applyAlignment="1" pivotButton="0" quotePrefix="0" xfId="0">
      <alignment vertical="center" wrapText="1"/>
    </xf>
    <xf numFmtId="1" fontId="5" fillId="3" borderId="1" applyAlignment="1" pivotButton="0" quotePrefix="0" xfId="0">
      <alignment horizontal="center" vertical="center"/>
    </xf>
    <xf numFmtId="9" fontId="5" fillId="4" borderId="1" applyAlignment="1" pivotButton="0" quotePrefix="0" xfId="0">
      <alignment horizontal="center" vertical="center"/>
    </xf>
    <xf numFmtId="165" fontId="5" fillId="4" borderId="1" applyAlignment="1" pivotButton="0" quotePrefix="0" xfId="0">
      <alignment horizontal="center" vertical="center"/>
    </xf>
    <xf numFmtId="1" fontId="5" fillId="4" borderId="1" applyAlignment="1" pivotButton="0" quotePrefix="0" xfId="0">
      <alignment horizontal="center" vertical="center"/>
    </xf>
    <xf numFmtId="1" fontId="9" fillId="4" borderId="1" applyAlignment="1" pivotButton="0" quotePrefix="0" xfId="0">
      <alignment horizontal="center" vertical="center"/>
    </xf>
    <xf numFmtId="9" fontId="4" fillId="4" borderId="1" applyAlignment="1" pivotButton="0" quotePrefix="0" xfId="0">
      <alignment horizontal="center"/>
    </xf>
    <xf numFmtId="0" fontId="4" fillId="4" borderId="1" pivotButton="0" quotePrefix="0" xfId="0"/>
    <xf numFmtId="0" fontId="4" fillId="2" borderId="1" pivotButton="0" quotePrefix="0" xfId="0"/>
    <xf numFmtId="1" fontId="4" fillId="4" borderId="1" applyAlignment="1" pivotButton="0" quotePrefix="0" xfId="0">
      <alignment horizontal="left"/>
    </xf>
    <xf numFmtId="166" fontId="9" fillId="4" borderId="1" applyAlignment="1" pivotButton="0" quotePrefix="0" xfId="0">
      <alignment horizontal="center"/>
    </xf>
    <xf numFmtId="0" fontId="5" fillId="4" borderId="1" applyAlignment="1" pivotButton="0" quotePrefix="0" xfId="0">
      <alignment horizontal="left" indent="1"/>
    </xf>
    <xf numFmtId="0" fontId="5" fillId="4" borderId="1" applyAlignment="1" pivotButton="0" quotePrefix="0" xfId="0">
      <alignment horizontal="center"/>
    </xf>
    <xf numFmtId="0" fontId="9" fillId="4" borderId="1" applyAlignment="1" pivotButton="0" quotePrefix="0" xfId="0">
      <alignment horizontal="center"/>
    </xf>
    <xf numFmtId="3" fontId="4" fillId="4" borderId="1" pivotButton="0" quotePrefix="0" xfId="0"/>
    <xf numFmtId="164" fontId="5" fillId="4" borderId="1" applyAlignment="1" pivotButton="0" quotePrefix="0" xfId="0">
      <alignment horizontal="center"/>
    </xf>
    <xf numFmtId="1" fontId="9" fillId="4" borderId="1" applyAlignment="1" pivotButton="0" quotePrefix="0" xfId="0">
      <alignment horizontal="center"/>
    </xf>
    <xf numFmtId="0" fontId="5" fillId="3" borderId="1" applyAlignment="1" pivotButton="0" quotePrefix="0" xfId="0">
      <alignment horizontal="center"/>
    </xf>
    <xf numFmtId="0" fontId="9" fillId="0" borderId="1" applyAlignment="1" pivotButton="0" quotePrefix="0" xfId="0">
      <alignment horizontal="center"/>
    </xf>
    <xf numFmtId="164" fontId="5" fillId="3" borderId="1" applyAlignment="1" pivotButton="0" quotePrefix="0" xfId="0">
      <alignment horizontal="center"/>
    </xf>
    <xf numFmtId="0" fontId="4" fillId="2" borderId="1" applyAlignment="1" pivotButton="0" quotePrefix="0" xfId="0">
      <alignment vertical="top"/>
    </xf>
    <xf numFmtId="0" fontId="5" fillId="0" borderId="1" applyAlignment="1" pivotButton="0" quotePrefix="0" xfId="0">
      <alignment vertical="top" wrapText="1"/>
    </xf>
    <xf numFmtId="0" fontId="9" fillId="0" borderId="1" applyAlignment="1" pivotButton="0" quotePrefix="0" xfId="0">
      <alignment vertical="top" wrapText="1"/>
    </xf>
    <xf numFmtId="0" fontId="12" fillId="0" borderId="1" applyAlignment="1" pivotButton="0" quotePrefix="0" xfId="0">
      <alignment vertical="top" wrapText="1"/>
    </xf>
    <xf numFmtId="164" fontId="9" fillId="0" borderId="1" applyAlignment="1" pivotButton="0" quotePrefix="0" xfId="0">
      <alignment vertical="top"/>
    </xf>
  </cellXfs>
  <cellStyles count="1">
    <cellStyle name="Normal" xfId="0" builtinId="0" hidden="0"/>
  </cellStyles>
  <dxfs count="6">
    <dxf>
      <fill>
        <patternFill patternType="solid">
          <bgColor rgb="00F2F2F2"/>
        </patternFill>
      </fill>
      <border>
        <left style="thin">
          <color rgb="00D0D0D0"/>
        </left>
        <right style="thin">
          <color rgb="00D0D0D0"/>
        </right>
        <top style="thin">
          <color rgb="00D0D0D0"/>
        </top>
        <bottom style="thin">
          <color rgb="00D0D0D0"/>
        </bottom>
      </border>
    </dxf>
    <dxf>
      <fill>
        <patternFill patternType="solid">
          <bgColor rgb="00F8D7DA"/>
        </patternFill>
      </fill>
      <border>
        <left style="thin">
          <color rgb="00D0D0D0"/>
        </left>
        <right style="thin">
          <color rgb="00D0D0D0"/>
        </right>
        <top style="thin">
          <color rgb="00D0D0D0"/>
        </top>
        <bottom style="thin">
          <color rgb="00D0D0D0"/>
        </bottom>
      </border>
    </dxf>
    <dxf>
      <fill>
        <patternFill patternType="solid">
          <bgColor rgb="00FFF2CC"/>
        </patternFill>
      </fill>
      <border>
        <left style="thin">
          <color rgb="00D0D0D0"/>
        </left>
        <right style="thin">
          <color rgb="00D0D0D0"/>
        </right>
        <top style="thin">
          <color rgb="00D0D0D0"/>
        </top>
        <bottom style="thin">
          <color rgb="00D0D0D0"/>
        </bottom>
      </border>
    </dxf>
    <dxf>
      <fill>
        <patternFill patternType="solid">
          <bgColor rgb="00F8D7DA"/>
        </patternFill>
      </fill>
    </dxf>
    <dxf>
      <fill>
        <patternFill patternType="solid">
          <bgColor rgb="00FFF2CC"/>
        </patternFill>
      </fill>
    </dxf>
    <dxf>
      <fill>
        <patternFill patternType="solid">
          <bgColor rgb="00E2F2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Preguntas y aciertos medios por tarea</a:t>
            </a:r>
          </a:p>
        </rich>
      </tx>
    </title>
    <plotArea>
      <barChart>
        <barDir val="bar"/>
        <grouping val="clustered"/>
        <ser>
          <idx val="0"/>
          <order val="0"/>
          <tx>
            <strRef>
              <f>'Panel'!C25</f>
            </strRef>
          </tx>
          <spPr>
            <a:solidFill xmlns:a="http://schemas.openxmlformats.org/drawingml/2006/main">
              <a:srgbClr val="1F3A5F"/>
            </a:solidFill>
            <a:ln xmlns:a="http://schemas.openxmlformats.org/drawingml/2006/main">
              <a:solidFill>
                <a:srgbClr val="1F3A5F"/>
              </a:solidFill>
              <a:prstDash val="solid"/>
            </a:ln>
          </spPr>
          <cat>
            <numRef>
              <f>'Panel'!$B$26:$B$30</f>
            </numRef>
          </cat>
          <val>
            <numRef>
              <f>'Panel'!$C$26:$C$30</f>
            </numRef>
          </val>
        </ser>
        <ser>
          <idx val="1"/>
          <order val="1"/>
          <tx>
            <strRef>
              <f>'Panel'!D25</f>
            </strRef>
          </tx>
          <spPr>
            <a:solidFill xmlns:a="http://schemas.openxmlformats.org/drawingml/2006/main">
              <a:srgbClr val="2A9D8F"/>
            </a:solidFill>
            <a:ln xmlns:a="http://schemas.openxmlformats.org/drawingml/2006/main">
              <a:solidFill>
                <a:srgbClr val="2A9D8F"/>
              </a:solidFill>
              <a:prstDash val="solid"/>
            </a:ln>
          </spPr>
          <cat>
            <numRef>
              <f>'Panel'!$B$26:$B$30</f>
            </numRef>
          </cat>
          <val>
            <numRef>
              <f>'Panel'!$D$26:$D$30</f>
            </numRef>
          </val>
        </ser>
        <gapWidth val="60"/>
        <axId val="10"/>
        <axId val="100"/>
      </barChart>
      <catAx>
        <axId val="10"/>
        <scaling>
          <orientation val="maxMin"/>
        </scaling>
        <delete val="0"/>
        <axPos val="l"/>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0"/>
        <lblOffset val="100"/>
      </catAx>
      <valAx>
        <axId val="100"/>
        <scaling>
          <orientation val="minMax"/>
          <min val="0"/>
        </scaling>
        <delete val="0"/>
        <axPos val="l"/>
        <majorGridlines/>
        <numFmt formatCode="0"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
      </valAx>
    </plotArea>
    <legend>
      <legendPos val="b"/>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Aciertos de los últimos 10 simulacros</a:t>
            </a:r>
          </a:p>
        </rich>
      </tx>
    </title>
    <plotArea>
      <barChart>
        <barDir val="col"/>
        <grouping val="clustered"/>
        <ser>
          <idx val="0"/>
          <order val="0"/>
          <tx>
            <strRef>
              <f>'Panel'!C33</f>
            </strRef>
          </tx>
          <spPr>
            <a:solidFill xmlns:a="http://schemas.openxmlformats.org/drawingml/2006/main">
              <a:srgbClr val="1F3A5F"/>
            </a:solidFill>
            <a:ln xmlns:a="http://schemas.openxmlformats.org/drawingml/2006/main">
              <a:solidFill>
                <a:srgbClr val="1F3A5F"/>
              </a:solidFill>
              <a:prstDash val="solid"/>
            </a:ln>
          </spPr>
          <cat>
            <numRef>
              <f>'Panel'!$B$34:$B$43</f>
            </numRef>
          </cat>
          <val>
            <numRef>
              <f>'Panel'!$C$34:$C$43</f>
            </numRef>
          </val>
        </ser>
        <gapWidth val="60"/>
        <axId val="10"/>
        <axId val="100"/>
      </barChart>
      <lineChart>
        <grouping val="standard"/>
        <ser>
          <idx val="1"/>
          <order val="1"/>
          <tx>
            <strRef>
              <f>'Panel'!D33</f>
            </strRef>
          </tx>
          <spPr>
            <a:ln xmlns:a="http://schemas.openxmlformats.org/drawingml/2006/main" w="22000">
              <a:solidFill>
                <a:srgbClr val="C0392B"/>
              </a:solidFill>
              <a:prstDash val="solid"/>
            </a:ln>
          </spPr>
          <marker>
            <symbol val="none"/>
            <spPr>
              <a:ln xmlns:a="http://schemas.openxmlformats.org/drawingml/2006/main">
                <a:prstDash val="solid"/>
              </a:ln>
            </spPr>
          </marker>
          <val>
            <numRef>
              <f>'Panel'!$D$34:$D$43</f>
            </numRef>
          </val>
        </ser>
        <axId val="10"/>
        <axId val="100"/>
      </lineChart>
      <catAx>
        <axId val="10"/>
        <scaling>
          <orientation val="minMax"/>
        </scaling>
        <delete val="0"/>
        <axPos val="l"/>
        <numFmt formatCode="dd/mm"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0"/>
        <lblOffset val="100"/>
      </catAx>
      <valAx>
        <axId val="100"/>
        <scaling>
          <orientation val="minMax"/>
          <min val="0"/>
        </scaling>
        <delete val="0"/>
        <axPos val="l"/>
        <majorGridlines/>
        <numFmt formatCode="0"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4</row>
      <rowOff>0</rowOff>
    </from>
    <ext cx="5400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22</row>
      <rowOff>0</rowOff>
    </from>
    <ext cx="5400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iviqpass.com/free-ccse-mock-arabic-french-english?utm_source=tabellaro&amp;utm_medium=etsy&amp;utm_campaign=tabellaro_ccsees" TargetMode="External" Id="rId1"/></Relationships>
</file>

<file path=xl/worksheets/_rels/sheet2.xml.rels><Relationships xmlns="http://schemas.openxmlformats.org/package/2006/relationships"><Relationship Type="http://schemas.openxmlformats.org/officeDocument/2006/relationships/hyperlink" Target="https://civiqpass.com/free-ccse-mock-arabic-french-english?utm_source=tabellaro&amp;utm_medium=etsy&amp;utm_campaign=tabellaro_ccsees" TargetMode="External" Id="rId1"/><Relationship Type="http://schemas.openxmlformats.org/officeDocument/2006/relationships/drawing" Target="/xl/drawings/drawing1.xml" Id="rId2"/></Relationships>
</file>

<file path=xl/worksheets/_rels/sheet10.xml.rels><Relationships xmlns="http://schemas.openxmlformats.org/package/2006/relationships"><Relationship Type="http://schemas.openxmlformats.org/officeDocument/2006/relationships/hyperlink" Target="https://bruselas.cervantes.es/es/examenes_espanol/CCSE/examen_ccse.htm" TargetMode="External" Id="rId1"/><Relationship Type="http://schemas.openxmlformats.org/officeDocument/2006/relationships/hyperlink" Target="https://roma.cervantes.es/es/examenes/CCSE_esp/CCSE_como.htm" TargetMode="External" Id="rId2"/><Relationship Type="http://schemas.openxmlformats.org/officeDocument/2006/relationships/hyperlink" Target="https://civiqpass.com/free-ccse-mock-arabic-french-english?utm_source=tabellaro&amp;utm_medium=etsy&amp;utm_campaign=tabellaro_ccsees" TargetMode="External" Id="rId3"/><Relationship Type="http://schemas.openxmlformats.org/officeDocument/2006/relationships/hyperlink" Target="https://civiqpass.com/" TargetMode="External" Id="rId4"/></Relationships>
</file>

<file path=xl/worksheets/sheet1.xml><?xml version="1.0" encoding="utf-8"?>
<worksheet xmlns="http://schemas.openxmlformats.org/spreadsheetml/2006/main">
  <sheetPr>
    <tabColor rgb="002A9D8F"/>
    <outlinePr summaryBelow="1" summaryRight="1"/>
    <pageSetUpPr fitToPage="1"/>
  </sheetPr>
  <dimension ref="B1:C42"/>
  <sheetViews>
    <sheetView showGridLines="0" zoomScale="100" workbookViewId="0">
      <selection activeCell="A1" sqref="A1"/>
    </sheetView>
  </sheetViews>
  <sheetFormatPr baseColWidth="8" defaultRowHeight="15"/>
  <cols>
    <col width="2" customWidth="1" min="1" max="1"/>
    <col width="24" customWidth="1" min="2" max="2"/>
    <col width="104" customWidth="1" min="3" max="3"/>
  </cols>
  <sheetData>
    <row r="1">
      <c r="B1" s="1" t="inlineStr">
        <is>
          <t>Tabellaro Planificador CCSE</t>
        </is>
      </c>
    </row>
    <row r="2">
      <c r="B2" s="2" t="inlineStr">
        <is>
          <t>Organiza tu estudio para el CCSE: fecha del examen, plan semanal, simulacros, errores y temas, con un panel que te dice por qué tarea empezar.</t>
        </is>
      </c>
    </row>
    <row r="3">
      <c r="B3" s="2" t="inlineStr">
        <is>
          <t>Escribe en las celdas amarillas y lee el resultado en las grises. Pensado para Excel y Google Sheets. Sin macros.</t>
        </is>
      </c>
    </row>
    <row r="5">
      <c r="B5" s="3" t="inlineStr">
        <is>
          <t>Empieza en cinco pasos</t>
        </is>
      </c>
    </row>
    <row r="6" ht="30" customHeight="1">
      <c r="B6" s="4" t="inlineStr">
        <is>
          <t>Paso 1</t>
        </is>
      </c>
      <c r="C6" s="5" t="inlineStr">
        <is>
          <t>Pestaña Ajustes: escribe la fecha de tu examen. La fecha de hoy ya viene puesta; en el archivo de ejemplo es una fecha fija. Cambia las sesiones por semana y los minutos por sesión si quieres.</t>
        </is>
      </c>
    </row>
    <row r="7" ht="30" customHeight="1">
      <c r="B7" s="4" t="inlineStr">
        <is>
          <t>Paso 2</t>
        </is>
      </c>
      <c r="C7" s="5" t="inlineStr">
        <is>
          <t>Pestaña Tareas: las cinco tareas del examen con su número de preguntas. Esos números están en celdas amarillas porque los leímos en una sola página: revísalos en el Instituto Cervantes.</t>
        </is>
      </c>
    </row>
    <row r="8" ht="30" customHeight="1">
      <c r="B8" s="4" t="inlineStr">
        <is>
          <t>Paso 3</t>
        </is>
      </c>
      <c r="C8" s="5" t="inlineStr">
        <is>
          <t>Pestaña Simulacros: después de cada simulacro, apunta la fecha y los aciertos de cada tarea. El total, la comparación con el mínimo y la media de los últimos simulacros salen solos.</t>
        </is>
      </c>
    </row>
    <row r="9" ht="30" customHeight="1">
      <c r="B9" s="4" t="inlineStr">
        <is>
          <t>Paso 4</t>
        </is>
      </c>
      <c r="C9" s="5" t="inlineStr">
        <is>
          <t>Pestañas Sesiones y Errores: una línea por cada sesión de estudio y una por cada error, con su tarea y lo que quieres recordar. Marca el error como Repasado cuando lo hayas repasado.</t>
        </is>
      </c>
    </row>
    <row r="10" ht="30" customHeight="1">
      <c r="B10" s="4" t="inlineStr">
        <is>
          <t>Paso 5</t>
        </is>
      </c>
      <c r="C10" s="5" t="inlineStr">
        <is>
          <t>Pestañas Panel y Plan: los días que faltan, las sesiones de esta semana, la media frente a los 15 aciertos y las tareas por las que empezar, con un plan semanal hasta el examen.</t>
        </is>
      </c>
    </row>
    <row r="12">
      <c r="B12" s="3" t="inlineStr">
        <is>
          <t>Cómo se calcula</t>
        </is>
      </c>
    </row>
    <row r="13" ht="32" customHeight="1">
      <c r="B13" s="6" t="inlineStr">
        <is>
          <t>Media</t>
        </is>
      </c>
      <c r="C13" s="7" t="inlineStr">
        <is>
          <t>La media de los últimos simulacros (3 por defecto, se cambia en Ajustes) se compara con los 15 aciertos que pide el examen. Es una medida de estudio, no una predicción del resultado.</t>
        </is>
      </c>
    </row>
    <row r="14" ht="32" customHeight="1">
      <c r="B14" s="6" t="inlineStr">
        <is>
          <t>Orden de trabajo</t>
        </is>
      </c>
      <c r="C14" s="7" t="inlineStr">
        <is>
          <t>Primero la tarea en la que más preguntas fallas de media en esos simulacros. Con empate, la que tiene más errores sin repasar y luego la de menor número. Sin simulacros, manda el número de preguntas de la tarea.</t>
        </is>
      </c>
    </row>
    <row r="15" ht="32" customHeight="1">
      <c r="B15" s="6" t="inlineStr">
        <is>
          <t>Fases del plan</t>
        </is>
      </c>
      <c r="C15" s="7" t="inlineStr">
        <is>
          <t>Las semanas hasta el examen se reparten así: Aprender temas, luego Simulacros y errores (las 3 semanas anteriores a la del examen; se cambia en Ajustes) y la Semana del examen con repaso ligero.</t>
        </is>
      </c>
    </row>
    <row r="16" ht="32" customHeight="1">
      <c r="B16" s="6" t="inlineStr">
        <is>
          <t>Líneas por arreglar</t>
        </is>
      </c>
      <c r="C16" s="7" t="inlineStr">
        <is>
          <t>Cada registro tiene una columna Comprobación. Solo cuentan las líneas con OK. Las demás dicen qué falta.</t>
        </is>
      </c>
    </row>
    <row r="18">
      <c r="B18" s="3" t="inlineStr">
        <is>
          <t>Cómo abrir el archivo</t>
        </is>
      </c>
    </row>
    <row r="19" ht="15" customHeight="1">
      <c r="B19" s="4" t="inlineStr">
        <is>
          <t>Excel</t>
        </is>
      </c>
      <c r="C19" s="5" t="inlineStr">
        <is>
          <t>Abre el archivo .xlsx. Si Excel muestra la Vista protegida, pulsa Habilitar edición.</t>
        </is>
      </c>
    </row>
    <row r="20" ht="30" customHeight="1">
      <c r="B20" s="4" t="inlineStr">
        <is>
          <t>Google Sheets</t>
        </is>
      </c>
      <c r="C20" s="5" t="inlineStr">
        <is>
          <t>Sube el archivo .xlsx a Google Drive, ábrelo con Hojas de cálculo de Google y guárdalo como hoja de Google (menú Archivo). Trabaja en esa copia.</t>
        </is>
      </c>
    </row>
    <row r="21" ht="15" customHeight="1">
      <c r="B21" s="4" t="inlineStr">
        <is>
          <t>LibreOffice</t>
        </is>
      </c>
      <c r="C21" s="5" t="inlineStr">
        <is>
          <t>Abre el archivo .xlsx con LibreOffice Calc.</t>
        </is>
      </c>
    </row>
    <row r="23">
      <c r="B23" s="3" t="inlineStr">
        <is>
          <t>Clave de colores</t>
        </is>
      </c>
    </row>
    <row r="24">
      <c r="B24" s="8" t="inlineStr">
        <is>
          <t>Amarillo</t>
        </is>
      </c>
      <c r="C24" s="9" t="inlineStr">
        <is>
          <t>Escribe aquí.</t>
        </is>
      </c>
    </row>
    <row r="25">
      <c r="B25" s="10" t="inlineStr">
        <is>
          <t>Gris</t>
        </is>
      </c>
      <c r="C25" s="9" t="inlineStr">
        <is>
          <t>Se calcula solo. No escribas encima.</t>
        </is>
      </c>
    </row>
    <row r="26">
      <c r="B26" s="11" t="inlineStr">
        <is>
          <t>Azul marino</t>
        </is>
      </c>
      <c r="C26" s="9" t="inlineStr">
        <is>
          <t>Cabeceras. Las cabeceras verdes están sobre columnas calculadas.</t>
        </is>
      </c>
    </row>
    <row r="28">
      <c r="B28" s="3" t="inlineStr">
        <is>
          <t>Qué cabe en este archivo</t>
        </is>
      </c>
    </row>
    <row r="29">
      <c r="B29" s="12">
        <f>ROWS(Simulacros!$A$7:$A$46)</f>
        <v/>
      </c>
      <c r="C29" s="9" t="inlineStr">
        <is>
          <t>simulacros</t>
        </is>
      </c>
    </row>
    <row r="30">
      <c r="B30" s="12">
        <f>ROWS(Sesiones!$A$7:$A$506)</f>
        <v/>
      </c>
      <c r="C30" s="9" t="inlineStr">
        <is>
          <t>sesiones de estudio</t>
        </is>
      </c>
    </row>
    <row r="31">
      <c r="B31" s="12">
        <f>ROWS(Errores!$A$7:$A$506)</f>
        <v/>
      </c>
      <c r="C31" s="9" t="inlineStr">
        <is>
          <t>errores anotados</t>
        </is>
      </c>
    </row>
    <row r="32">
      <c r="B32" s="12">
        <f>ROWS(Temas!$A$7:$A$46)</f>
        <v/>
      </c>
      <c r="C32" s="9" t="inlineStr">
        <is>
          <t>temas (30 ya escritos por nosotros y 10 filas libres)</t>
        </is>
      </c>
    </row>
    <row r="33">
      <c r="B33" s="12">
        <f>ROWS(Plan!$A$7:$A$32)</f>
        <v/>
      </c>
      <c r="C33" s="9" t="inlineStr">
        <is>
          <t>semanas de plan</t>
        </is>
      </c>
    </row>
    <row r="35">
      <c r="B35" s="3" t="inlineStr">
        <is>
          <t>Simulacro gratuito para practicar</t>
        </is>
      </c>
    </row>
    <row r="36" ht="60" customHeight="1">
      <c r="B36" s="4" t="inlineStr">
        <is>
          <t>Enlace</t>
        </is>
      </c>
      <c r="C36" s="5" t="inlineStr">
        <is>
          <t>CiviqPass, un proyecto nuestro, ofrece un simulacro gratuito del CCSE: 25 preguntas, 45 minutos y sin cuenta, según la página que leímos el 25 de octubre de 2026. La página está en inglés y sus explicaciones están en árabe, francés o inglés. Sus preguntas no son las del examen real y la propia página dice que su nota no predice tu resultado. Apunta lo que saques en la pestaña Simulacros.</t>
        </is>
      </c>
    </row>
    <row r="37">
      <c r="B37" s="13" t="inlineStr">
        <is>
          <t>Dirección</t>
        </is>
      </c>
      <c r="C37" s="14" t="inlineStr">
        <is>
          <t>civiqpass.com/free-ccse-mock-arabic-french-english</t>
        </is>
      </c>
    </row>
    <row r="39">
      <c r="B39" s="3" t="inlineStr">
        <is>
          <t>Arreglos gratis</t>
        </is>
      </c>
    </row>
    <row r="40">
      <c r="B40" s="9" t="inlineStr">
        <is>
          <t>Si una fórmula o una etiqueta está mal, la arreglamos y te enviamos el archivo corregido. Escríbenos por Etsy.</t>
        </is>
      </c>
    </row>
    <row r="42">
      <c r="B42" s="2" t="inlineStr">
        <is>
          <t>Una ayuda de estudio. No tiene vínculo con el Instituto Cervantes ni con ninguna administración pública, no es asesoramiento legal y no asegura que apruebes. Comprueba la convocatoria en el Instituto Cervantes.</t>
        </is>
      </c>
    </row>
  </sheetData>
  <hyperlinks>
    <hyperlink xmlns:r="http://schemas.openxmlformats.org/officeDocument/2006/relationships" ref="C37" r:id="rId1"/>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2A9D8F"/>
    <outlinePr summaryBelow="1" summaryRight="1"/>
    <pageSetUpPr fitToPage="1"/>
  </sheetPr>
  <dimension ref="B1:R64"/>
  <sheetViews>
    <sheetView showGridLines="0" zoomScale="100" workbookViewId="0">
      <selection activeCell="A1" sqref="A1"/>
    </sheetView>
  </sheetViews>
  <sheetFormatPr baseColWidth="8" defaultRowHeight="15"/>
  <cols>
    <col width="2" customWidth="1" min="1" max="1"/>
    <col width="46" customWidth="1" min="2" max="2"/>
    <col width="15" customWidth="1" min="3" max="3"/>
    <col width="15" customWidth="1" min="4" max="4"/>
    <col width="15" customWidth="1" min="5" max="5"/>
    <col width="17" customWidth="1" min="6" max="6"/>
    <col width="17" customWidth="1" min="7" max="7"/>
    <col hidden="1" width="12" customWidth="1" min="8" max="8"/>
    <col width="28" customWidth="1" min="9" max="9"/>
  </cols>
  <sheetData>
    <row r="1">
      <c r="B1" s="15" t="inlineStr">
        <is>
          <t>Panel CCSE</t>
        </is>
      </c>
      <c r="R1" s="16" t="inlineStr">
        <is>
          <t xml:space="preserve"> </t>
        </is>
      </c>
    </row>
    <row r="2">
      <c r="B2" s="2">
        <f>IF(NOT(ISNUMBER(ExamDay)),"Escribe la fecha de tu examen en la pestaña Ajustes.",IF(NOT(ISNUMBER(AsOfDay)),"Escribe la fecha de hoy en la pestaña Ajustes.","Examen y estudio al día de hoy."))</f>
        <v/>
      </c>
    </row>
    <row r="3">
      <c r="B3" s="2" t="inlineStr">
        <is>
          <t>La media es una medida de estudio, no una predicción del resultado.</t>
        </is>
      </c>
    </row>
    <row r="4">
      <c r="B4" s="14" t="inlineStr">
        <is>
          <t>Para practicar: simulacro gratuito de CiviqPass (página en inglés): civiqpass.com/free-ccse-mock-arabic-french-english</t>
        </is>
      </c>
    </row>
    <row r="5">
      <c r="B5" s="3" t="inlineStr">
        <is>
          <t>Tu examen y esta semana</t>
        </is>
      </c>
    </row>
    <row r="6">
      <c r="B6" s="17" t="inlineStr">
        <is>
          <t>Medida</t>
        </is>
      </c>
      <c r="C6" s="18" t="inlineStr">
        <is>
          <t>Valor</t>
        </is>
      </c>
    </row>
    <row r="7">
      <c r="B7" s="19" t="inlineStr">
        <is>
          <t>Fecha del examen</t>
        </is>
      </c>
      <c r="C7" s="20">
        <f>IF(ISNUMBER(ExamDay),ExamDay,"")</f>
        <v/>
      </c>
    </row>
    <row r="8">
      <c r="B8" s="19" t="inlineStr">
        <is>
          <t>Días que faltan</t>
        </is>
      </c>
      <c r="C8" s="21">
        <f>IF(AND(ISNUMBER(ExamDay),ISNUMBER(AsOfDay)),IF(ExamDay&gt;=AsOfDay,ExamDay-AsOfDay,"Ya ha pasado"),"")</f>
        <v/>
      </c>
    </row>
    <row r="9">
      <c r="B9" s="19" t="inlineStr">
        <is>
          <t>Semanas completas que faltan</t>
        </is>
      </c>
      <c r="C9" s="21">
        <f>IF(ISNUMBER(C8),INT(C8/7),"")</f>
        <v/>
      </c>
    </row>
    <row r="10">
      <c r="B10" s="19" t="inlineStr">
        <is>
          <t>Sesiones esta semana (hechas)</t>
        </is>
      </c>
      <c r="C10" s="21">
        <f>IF(ISNUMBER(ThisMon),SUMPRODUCT((SesDay&gt;=ThisMon)*(SesDay&lt;=ThisMon+6)*SesValid),"")</f>
        <v/>
      </c>
    </row>
    <row r="11">
      <c r="B11" s="19" t="inlineStr">
        <is>
          <t>Sesiones previstas esta semana</t>
        </is>
      </c>
      <c r="C11" s="21">
        <f>IF(ISNUMBER(ThisMon),IFERROR(INDEX(PlanSes,MATCH(ThisMon,PlanMon,0)),""),"")</f>
        <v/>
      </c>
    </row>
    <row r="12">
      <c r="B12" s="19" t="inlineStr">
        <is>
          <t>Minutos de estudio esta semana</t>
        </is>
      </c>
      <c r="C12" s="21">
        <f>IF(ISNUMBER(ThisMon),SUMPRODUCT((SesDay&gt;=ThisMon)*(SesDay&lt;=ThisMon+6)*SesMin),"")</f>
        <v/>
      </c>
    </row>
    <row r="14">
      <c r="B14" s="3" t="inlineStr">
        <is>
          <t>Simulacros</t>
        </is>
      </c>
    </row>
    <row r="15">
      <c r="B15" s="17" t="inlineStr">
        <is>
          <t>Medida</t>
        </is>
      </c>
      <c r="C15" s="18" t="inlineStr">
        <is>
          <t>Valor</t>
        </is>
      </c>
    </row>
    <row r="16">
      <c r="B16" s="19" t="inlineStr">
        <is>
          <t>Simulacros contados</t>
        </is>
      </c>
      <c r="C16" s="21">
        <f>MockCount</f>
        <v/>
      </c>
    </row>
    <row r="17">
      <c r="B17" s="19">
        <f>IF(MockN=0,"Media de los últimos simulacros",IF(MockN=1,"Media del último simulacro","Media de los últimos "&amp;MockN&amp;" simulacros"))</f>
        <v/>
      </c>
      <c r="C17" s="22">
        <f>IF(MockN=0,"",SUMPRODUCT(MockUsed*MockTot)/MockN)</f>
        <v/>
      </c>
    </row>
    <row r="18">
      <c r="B18" s="19">
        <f>"Aciertos necesarios (de "&amp;ExamQ&amp;")"</f>
        <v/>
      </c>
      <c r="C18" s="21">
        <f>MinPass</f>
        <v/>
      </c>
    </row>
    <row r="19">
      <c r="B19" s="19" t="inlineStr">
        <is>
          <t>Diferencia con el mínimo</t>
        </is>
      </c>
      <c r="C19" s="23">
        <f>IF(C17="","",C17-C18)</f>
        <v/>
      </c>
    </row>
    <row r="20">
      <c r="B20" s="19" t="inlineStr">
        <is>
          <t>Lectura de la media</t>
        </is>
      </c>
      <c r="C20" s="24">
        <f>IF(MockN=0,"Apunta un simulacro en la pestaña Simulacros.",IF(SUMPRODUCT(MockUsed*MockTot)&gt;=MinPass*MockN,"Media igual o superior al mínimo","Media por debajo del mínimo"))</f>
        <v/>
      </c>
    </row>
    <row r="21">
      <c r="B21" s="19" t="inlineStr">
        <is>
          <t>Último simulacro (aciertos)</t>
        </is>
      </c>
      <c r="C21" s="21">
        <f>IF(MockCount=0,"",INDEX(MockTot,MATCH(MAX(MockKey),MockKey,0)))</f>
        <v/>
      </c>
    </row>
    <row r="22">
      <c r="B22" s="19" t="inlineStr">
        <is>
          <t>Mejor simulacro (aciertos)</t>
        </is>
      </c>
      <c r="C22" s="21">
        <f>IF(MockCount=0,"",MAX(MockTot))</f>
        <v/>
      </c>
    </row>
    <row r="24">
      <c r="B24" s="3" t="inlineStr">
        <is>
          <t>Tareas por las que empezar</t>
        </is>
      </c>
    </row>
    <row r="25" ht="30" customHeight="1">
      <c r="B25" s="17" t="inlineStr">
        <is>
          <t>Tarea, por orden de trabajo</t>
        </is>
      </c>
      <c r="C25" s="18" t="inlineStr">
        <is>
          <t>Preguntas</t>
        </is>
      </c>
      <c r="D25" s="18" t="inlineStr">
        <is>
          <t>Aciertos medios</t>
        </is>
      </c>
      <c r="E25" s="18" t="inlineStr">
        <is>
          <t>% de acierto</t>
        </is>
      </c>
      <c r="F25" s="18" t="inlineStr">
        <is>
          <t>Errores sin repasar</t>
        </is>
      </c>
      <c r="G25" s="18" t="inlineStr">
        <is>
          <t>Temas repasados</t>
        </is>
      </c>
    </row>
    <row r="26">
      <c r="B26" s="25">
        <f>IF(H26="","",1&amp;". "&amp;INDEX(TaskNames,H26))</f>
        <v/>
      </c>
      <c r="C26" s="26">
        <f>IF(H26="","",INDEX(TaskQ,H26))</f>
        <v/>
      </c>
      <c r="D26" s="27">
        <f>IF(H26="","",INDEX(TaskAvg,H26))</f>
        <v/>
      </c>
      <c r="E26" s="28">
        <f>IF(H26="","",INDEX(TaskPct,H26))</f>
        <v/>
      </c>
      <c r="F26" s="26">
        <f>IF(H26="","",INDEX(TaskPend,H26))</f>
        <v/>
      </c>
      <c r="G26" s="28">
        <f>IF(H26="","",INDEX(TaskTopicPct,H26))</f>
        <v/>
      </c>
      <c r="H26" s="16">
        <f>IFERROR(MATCH(1,TaskOrder,0),"")</f>
        <v/>
      </c>
    </row>
    <row r="27">
      <c r="B27" s="25">
        <f>IF(H27="","",2&amp;". "&amp;INDEX(TaskNames,H27))</f>
        <v/>
      </c>
      <c r="C27" s="26">
        <f>IF(H27="","",INDEX(TaskQ,H27))</f>
        <v/>
      </c>
      <c r="D27" s="27">
        <f>IF(H27="","",INDEX(TaskAvg,H27))</f>
        <v/>
      </c>
      <c r="E27" s="28">
        <f>IF(H27="","",INDEX(TaskPct,H27))</f>
        <v/>
      </c>
      <c r="F27" s="26">
        <f>IF(H27="","",INDEX(TaskPend,H27))</f>
        <v/>
      </c>
      <c r="G27" s="28">
        <f>IF(H27="","",INDEX(TaskTopicPct,H27))</f>
        <v/>
      </c>
      <c r="H27" s="16">
        <f>IFERROR(MATCH(2,TaskOrder,0),"")</f>
        <v/>
      </c>
    </row>
    <row r="28">
      <c r="B28" s="25">
        <f>IF(H28="","",3&amp;". "&amp;INDEX(TaskNames,H28))</f>
        <v/>
      </c>
      <c r="C28" s="26">
        <f>IF(H28="","",INDEX(TaskQ,H28))</f>
        <v/>
      </c>
      <c r="D28" s="27">
        <f>IF(H28="","",INDEX(TaskAvg,H28))</f>
        <v/>
      </c>
      <c r="E28" s="28">
        <f>IF(H28="","",INDEX(TaskPct,H28))</f>
        <v/>
      </c>
      <c r="F28" s="26">
        <f>IF(H28="","",INDEX(TaskPend,H28))</f>
        <v/>
      </c>
      <c r="G28" s="28">
        <f>IF(H28="","",INDEX(TaskTopicPct,H28))</f>
        <v/>
      </c>
      <c r="H28" s="16">
        <f>IFERROR(MATCH(3,TaskOrder,0),"")</f>
        <v/>
      </c>
    </row>
    <row r="29">
      <c r="B29" s="25">
        <f>IF(H29="","",4&amp;". "&amp;INDEX(TaskNames,H29))</f>
        <v/>
      </c>
      <c r="C29" s="26">
        <f>IF(H29="","",INDEX(TaskQ,H29))</f>
        <v/>
      </c>
      <c r="D29" s="27">
        <f>IF(H29="","",INDEX(TaskAvg,H29))</f>
        <v/>
      </c>
      <c r="E29" s="28">
        <f>IF(H29="","",INDEX(TaskPct,H29))</f>
        <v/>
      </c>
      <c r="F29" s="26">
        <f>IF(H29="","",INDEX(TaskPend,H29))</f>
        <v/>
      </c>
      <c r="G29" s="28">
        <f>IF(H29="","",INDEX(TaskTopicPct,H29))</f>
        <v/>
      </c>
      <c r="H29" s="16">
        <f>IFERROR(MATCH(4,TaskOrder,0),"")</f>
        <v/>
      </c>
    </row>
    <row r="30">
      <c r="B30" s="25">
        <f>IF(H30="","",5&amp;". "&amp;INDEX(TaskNames,H30))</f>
        <v/>
      </c>
      <c r="C30" s="26">
        <f>IF(H30="","",INDEX(TaskQ,H30))</f>
        <v/>
      </c>
      <c r="D30" s="27">
        <f>IF(H30="","",INDEX(TaskAvg,H30))</f>
        <v/>
      </c>
      <c r="E30" s="28">
        <f>IF(H30="","",INDEX(TaskPct,H30))</f>
        <v/>
      </c>
      <c r="F30" s="26">
        <f>IF(H30="","",INDEX(TaskPend,H30))</f>
        <v/>
      </c>
      <c r="G30" s="28">
        <f>IF(H30="","",INDEX(TaskTopicPct,H30))</f>
        <v/>
      </c>
      <c r="H30" s="16">
        <f>IFERROR(MATCH(5,TaskOrder,0),"")</f>
        <v/>
      </c>
    </row>
    <row r="32">
      <c r="B32" s="3" t="inlineStr">
        <is>
          <t>Últimos 10 simulacros</t>
        </is>
      </c>
    </row>
    <row r="33">
      <c r="B33" s="17" t="inlineStr">
        <is>
          <t>Fecha</t>
        </is>
      </c>
      <c r="C33" s="18" t="inlineStr">
        <is>
          <t>Aciertos</t>
        </is>
      </c>
      <c r="D33" s="18" t="inlineStr">
        <is>
          <t>Mínimo</t>
        </is>
      </c>
    </row>
    <row r="34">
      <c r="B34" s="29">
        <f>IF(H34="","",INDEX(MockDay,MATCH(H34,MockKey,0)))</f>
        <v/>
      </c>
      <c r="C34" s="26">
        <f>IF(H34="","",INDEX(MockTot,MATCH(H34,MockKey,0)))</f>
        <v/>
      </c>
      <c r="D34" s="26">
        <f>IF(H34="","",MinPass)</f>
        <v/>
      </c>
      <c r="H34" s="16">
        <f>IF(1&lt;=MIN(10,MockCount),SMALL(MockKey,ROWS(MockKey)-MIN(10,MockCount)+1),"")</f>
        <v/>
      </c>
    </row>
    <row r="35">
      <c r="B35" s="29">
        <f>IF(H35="","",INDEX(MockDay,MATCH(H35,MockKey,0)))</f>
        <v/>
      </c>
      <c r="C35" s="26">
        <f>IF(H35="","",INDEX(MockTot,MATCH(H35,MockKey,0)))</f>
        <v/>
      </c>
      <c r="D35" s="26">
        <f>IF(H35="","",MinPass)</f>
        <v/>
      </c>
      <c r="H35" s="16">
        <f>IF(2&lt;=MIN(10,MockCount),SMALL(MockKey,ROWS(MockKey)-MIN(10,MockCount)+2),"")</f>
        <v/>
      </c>
    </row>
    <row r="36">
      <c r="B36" s="29">
        <f>IF(H36="","",INDEX(MockDay,MATCH(H36,MockKey,0)))</f>
        <v/>
      </c>
      <c r="C36" s="26">
        <f>IF(H36="","",INDEX(MockTot,MATCH(H36,MockKey,0)))</f>
        <v/>
      </c>
      <c r="D36" s="26">
        <f>IF(H36="","",MinPass)</f>
        <v/>
      </c>
      <c r="H36" s="16">
        <f>IF(3&lt;=MIN(10,MockCount),SMALL(MockKey,ROWS(MockKey)-MIN(10,MockCount)+3),"")</f>
        <v/>
      </c>
    </row>
    <row r="37">
      <c r="B37" s="29">
        <f>IF(H37="","",INDEX(MockDay,MATCH(H37,MockKey,0)))</f>
        <v/>
      </c>
      <c r="C37" s="26">
        <f>IF(H37="","",INDEX(MockTot,MATCH(H37,MockKey,0)))</f>
        <v/>
      </c>
      <c r="D37" s="26">
        <f>IF(H37="","",MinPass)</f>
        <v/>
      </c>
      <c r="H37" s="16">
        <f>IF(4&lt;=MIN(10,MockCount),SMALL(MockKey,ROWS(MockKey)-MIN(10,MockCount)+4),"")</f>
        <v/>
      </c>
    </row>
    <row r="38">
      <c r="B38" s="29">
        <f>IF(H38="","",INDEX(MockDay,MATCH(H38,MockKey,0)))</f>
        <v/>
      </c>
      <c r="C38" s="26">
        <f>IF(H38="","",INDEX(MockTot,MATCH(H38,MockKey,0)))</f>
        <v/>
      </c>
      <c r="D38" s="26">
        <f>IF(H38="","",MinPass)</f>
        <v/>
      </c>
      <c r="H38" s="16">
        <f>IF(5&lt;=MIN(10,MockCount),SMALL(MockKey,ROWS(MockKey)-MIN(10,MockCount)+5),"")</f>
        <v/>
      </c>
    </row>
    <row r="39">
      <c r="B39" s="29">
        <f>IF(H39="","",INDEX(MockDay,MATCH(H39,MockKey,0)))</f>
        <v/>
      </c>
      <c r="C39" s="26">
        <f>IF(H39="","",INDEX(MockTot,MATCH(H39,MockKey,0)))</f>
        <v/>
      </c>
      <c r="D39" s="26">
        <f>IF(H39="","",MinPass)</f>
        <v/>
      </c>
      <c r="H39" s="16">
        <f>IF(6&lt;=MIN(10,MockCount),SMALL(MockKey,ROWS(MockKey)-MIN(10,MockCount)+6),"")</f>
        <v/>
      </c>
    </row>
    <row r="40">
      <c r="B40" s="29">
        <f>IF(H40="","",INDEX(MockDay,MATCH(H40,MockKey,0)))</f>
        <v/>
      </c>
      <c r="C40" s="26">
        <f>IF(H40="","",INDEX(MockTot,MATCH(H40,MockKey,0)))</f>
        <v/>
      </c>
      <c r="D40" s="26">
        <f>IF(H40="","",MinPass)</f>
        <v/>
      </c>
      <c r="H40" s="16">
        <f>IF(7&lt;=MIN(10,MockCount),SMALL(MockKey,ROWS(MockKey)-MIN(10,MockCount)+7),"")</f>
        <v/>
      </c>
    </row>
    <row r="41">
      <c r="B41" s="29">
        <f>IF(H41="","",INDEX(MockDay,MATCH(H41,MockKey,0)))</f>
        <v/>
      </c>
      <c r="C41" s="26">
        <f>IF(H41="","",INDEX(MockTot,MATCH(H41,MockKey,0)))</f>
        <v/>
      </c>
      <c r="D41" s="26">
        <f>IF(H41="","",MinPass)</f>
        <v/>
      </c>
      <c r="H41" s="16">
        <f>IF(8&lt;=MIN(10,MockCount),SMALL(MockKey,ROWS(MockKey)-MIN(10,MockCount)+8),"")</f>
        <v/>
      </c>
    </row>
    <row r="42">
      <c r="B42" s="29">
        <f>IF(H42="","",INDEX(MockDay,MATCH(H42,MockKey,0)))</f>
        <v/>
      </c>
      <c r="C42" s="26">
        <f>IF(H42="","",INDEX(MockTot,MATCH(H42,MockKey,0)))</f>
        <v/>
      </c>
      <c r="D42" s="26">
        <f>IF(H42="","",MinPass)</f>
        <v/>
      </c>
      <c r="H42" s="16">
        <f>IF(9&lt;=MIN(10,MockCount),SMALL(MockKey,ROWS(MockKey)-MIN(10,MockCount)+9),"")</f>
        <v/>
      </c>
    </row>
    <row r="43">
      <c r="B43" s="29">
        <f>IF(H43="","",INDEX(MockDay,MATCH(H43,MockKey,0)))</f>
        <v/>
      </c>
      <c r="C43" s="26">
        <f>IF(H43="","",INDEX(MockTot,MATCH(H43,MockKey,0)))</f>
        <v/>
      </c>
      <c r="D43" s="26">
        <f>IF(H43="","",MinPass)</f>
        <v/>
      </c>
      <c r="H43" s="16">
        <f>IF(10&lt;=MIN(10,MockCount),SMALL(MockKey,ROWS(MockKey)-MIN(10,MockCount)+10),"")</f>
        <v/>
      </c>
    </row>
    <row r="64">
      <c r="B64" s="16" t="inlineStr">
        <is>
          <t xml:space="preserve"> </t>
        </is>
      </c>
    </row>
  </sheetData>
  <conditionalFormatting sqref="B26:G30">
    <cfRule type="expression" priority="1" dxfId="0">
      <formula>$B26&lt;&gt;""</formula>
    </cfRule>
  </conditionalFormatting>
  <conditionalFormatting sqref="B34:D43">
    <cfRule type="expression" priority="2" dxfId="0">
      <formula>$B34&lt;&gt;""</formula>
    </cfRule>
  </conditionalFormatting>
  <hyperlinks>
    <hyperlink xmlns:r="http://schemas.openxmlformats.org/officeDocument/2006/relationships" ref="B4" r:id="rId1"/>
  </hyperlinks>
  <pageMargins left="0.75" right="0.75" top="1" bottom="1" header="0.5" footer="0.5"/>
  <pageSetup orientation="landscape" paperSize="9" fitToHeight="0" fitToWidth="1"/>
  <drawing xmlns:r="http://schemas.openxmlformats.org/officeDocument/2006/relationships" r:id="rId2"/>
</worksheet>
</file>

<file path=xl/worksheets/sheet3.xml><?xml version="1.0" encoding="utf-8"?>
<worksheet xmlns="http://schemas.openxmlformats.org/spreadsheetml/2006/main">
  <sheetPr>
    <tabColor rgb="001F3A5F"/>
    <outlinePr summaryBelow="1" summaryRight="1"/>
    <pageSetUpPr fitToPage="1"/>
  </sheetPr>
  <dimension ref="B1:I21"/>
  <sheetViews>
    <sheetView zoomScale="100" workbookViewId="0">
      <selection activeCell="A1" sqref="A1"/>
    </sheetView>
  </sheetViews>
  <sheetFormatPr baseColWidth="8" defaultRowHeight="15"/>
  <cols>
    <col width="2" customWidth="1" min="1" max="1"/>
    <col width="52" customWidth="1" min="2" max="2"/>
    <col width="16" customWidth="1" min="3" max="3"/>
    <col width="14" customWidth="1" min="4" max="4"/>
    <col width="84" customWidth="1" min="5" max="5"/>
    <col width="2" customWidth="1" min="6" max="6"/>
    <col width="22" customWidth="1" min="7" max="7"/>
    <col width="26" customWidth="1" min="8" max="8"/>
    <col width="16" customWidth="1" min="9" max="9"/>
  </cols>
  <sheetData>
    <row r="1">
      <c r="B1" s="1" t="inlineStr">
        <is>
          <t>Ajustes</t>
        </is>
      </c>
    </row>
    <row r="2">
      <c r="B2" s="2" t="inlineStr">
        <is>
          <t>Tu fecha de examen, el ritmo de estudio y los números del examen. Escribe en la columna C; en la D ves el valor que se usa.</t>
        </is>
      </c>
    </row>
    <row r="3">
      <c r="B3" s="3" t="inlineStr">
        <is>
          <t>Tu plan</t>
        </is>
      </c>
      <c r="G3" s="3" t="inlineStr">
        <is>
          <t>Listas de los desplegables</t>
        </is>
      </c>
    </row>
    <row r="4">
      <c r="B4" s="30" t="inlineStr">
        <is>
          <t>Ajuste</t>
        </is>
      </c>
      <c r="C4" s="30" t="inlineStr">
        <is>
          <t>Escribe aquí</t>
        </is>
      </c>
      <c r="D4" s="31" t="inlineStr">
        <is>
          <t>Se usa</t>
        </is>
      </c>
      <c r="E4" s="31" t="inlineStr">
        <is>
          <t>Comentario</t>
        </is>
      </c>
      <c r="G4" s="30" t="inlineStr">
        <is>
          <t>Estado del tema</t>
        </is>
      </c>
      <c r="H4" s="30" t="inlineStr">
        <is>
          <t>Tipo de error</t>
        </is>
      </c>
      <c r="I4" s="30" t="inlineStr">
        <is>
          <t>Estado del error</t>
        </is>
      </c>
    </row>
    <row r="5">
      <c r="B5" s="13" t="inlineStr">
        <is>
          <t>Fecha del examen</t>
        </is>
      </c>
      <c r="C5" s="32" t="n"/>
      <c r="D5" s="33">
        <f>IF(ISNUMBER(C5),INT(C5),"")</f>
        <v/>
      </c>
      <c r="E5" s="2">
        <f>IF(C5="","Escribe la fecha de tu examen.",IF(ISNUMBER(C5),"","Escribe una fecha"))</f>
        <v/>
      </c>
      <c r="G5" s="34" t="inlineStr">
        <is>
          <t>Por empezar</t>
        </is>
      </c>
      <c r="H5" s="34" t="inlineStr">
        <is>
          <t>No lo sabía</t>
        </is>
      </c>
      <c r="I5" s="34" t="inlineStr">
        <is>
          <t>Pendiente</t>
        </is>
      </c>
    </row>
    <row r="6">
      <c r="B6" s="13" t="inlineStr">
        <is>
          <t>Hoy</t>
        </is>
      </c>
      <c r="C6" s="32">
        <f>TODAY()</f>
        <v/>
      </c>
      <c r="D6" s="33">
        <f>IF(ISNUMBER(C6),INT(C6),"")</f>
        <v/>
      </c>
      <c r="E6" s="2">
        <f>IF(C6="","En blanco: no se calcula nada que dependa de hoy.",IF(ISNUMBER(C6),"","Escribe una fecha"))</f>
        <v/>
      </c>
      <c r="G6" s="34" t="inlineStr">
        <is>
          <t>Estudiando</t>
        </is>
      </c>
      <c r="H6" s="34" t="inlineStr">
        <is>
          <t>Confundí dos opciones</t>
        </is>
      </c>
      <c r="I6" s="34" t="inlineStr">
        <is>
          <t>Repasado</t>
        </is>
      </c>
    </row>
    <row r="7">
      <c r="B7" s="13" t="inlineStr">
        <is>
          <t>Inicio del estudio (opcional)</t>
        </is>
      </c>
      <c r="C7" s="32" t="n"/>
      <c r="D7" s="33">
        <f>IF(ISNUMBER(C7),INT(C7),D6)</f>
        <v/>
      </c>
      <c r="E7" s="2">
        <f>IF(C7="","Opcional. En blanco: el plan empieza la semana de hoy.",IF(ISNUMBER(C7),"","Escribe una fecha (se usa hoy)"))</f>
        <v/>
      </c>
      <c r="G7" s="34" t="inlineStr">
        <is>
          <t>Repasado</t>
        </is>
      </c>
      <c r="H7" s="34" t="inlineStr">
        <is>
          <t>Leí mal la pregunta</t>
        </is>
      </c>
    </row>
    <row r="8">
      <c r="B8" s="13" t="inlineStr">
        <is>
          <t>Sesiones por semana (1 a 7)</t>
        </is>
      </c>
      <c r="C8" s="35" t="n">
        <v>4</v>
      </c>
      <c r="D8" s="36">
        <f>IF(ISNUMBER(C8),IF(AND(C8&gt;=1,C8&lt;=7,C8=INT(C8)),C8,4),4)</f>
        <v/>
      </c>
      <c r="E8" s="2">
        <f>IF(C8="","En blanco: se usan 4.",IF(AND(ISNUMBER(C8),D8=C8),"","Escribe un número entero de 1 a 7 (se usan 4)"))</f>
        <v/>
      </c>
      <c r="H8" s="34" t="inlineStr">
        <is>
          <t>Me despisté</t>
        </is>
      </c>
    </row>
    <row r="9">
      <c r="B9" s="13" t="inlineStr">
        <is>
          <t>Minutos por sesión (5 a 300)</t>
        </is>
      </c>
      <c r="C9" s="35" t="n">
        <v>40</v>
      </c>
      <c r="D9" s="36">
        <f>IF(ISNUMBER(C9),IF(AND(C9&gt;=5,C9&lt;=300,C9=INT(C9)),C9,40),40)</f>
        <v/>
      </c>
      <c r="E9" s="2">
        <f>IF(C9="","En blanco: se usan 40.",IF(AND(ISNUMBER(C9),D9=C9),"","Escribe un número entero de 5 a 300 (se usan 40)"))</f>
        <v/>
      </c>
    </row>
    <row r="10">
      <c r="B10" s="13" t="inlineStr">
        <is>
          <t>Simulacros que entran en la media (1 a 10)</t>
        </is>
      </c>
      <c r="C10" s="35" t="n">
        <v>3</v>
      </c>
      <c r="D10" s="36">
        <f>IF(ISNUMBER(C10),IF(AND(C10&gt;=1,C10&lt;=10,C10=INT(C10)),C10,3),3)</f>
        <v/>
      </c>
      <c r="E10" s="2">
        <f>IF(C10="","En blanco: se usan 3.",IF(AND(ISNUMBER(C10),D10=C10),"","Escribe un número entero de 1 a 10 (se usan 3)"))</f>
        <v/>
      </c>
      <c r="G10" s="2" t="inlineStr">
        <is>
          <t>No cambies estas palabras: las fórmulas las leen (Repasado).</t>
        </is>
      </c>
    </row>
    <row r="11">
      <c r="B11" s="13" t="inlineStr">
        <is>
          <t>Semanas de simulacros antes de la del examen (1 a 12)</t>
        </is>
      </c>
      <c r="C11" s="35" t="n">
        <v>3</v>
      </c>
      <c r="D11" s="36">
        <f>IF(ISNUMBER(C11),IF(AND(C11&gt;=1,C11&lt;=12,C11=INT(C11)),C11,3),3)</f>
        <v/>
      </c>
      <c r="E11" s="2">
        <f>IF(C11="","En blanco: se usan 3.",IF(AND(ISNUMBER(C11),D11=C11),"","Escribe un número entero de 1 a 12 (se usan 3)"))</f>
        <v/>
      </c>
    </row>
    <row r="12">
      <c r="B12" s="13" t="inlineStr">
        <is>
          <t>Simulacros por semana en esa fase (0 a 7)</t>
        </is>
      </c>
      <c r="C12" s="35" t="n">
        <v>1</v>
      </c>
      <c r="D12" s="36">
        <f>IF(ISNUMBER(C12),IF(AND(C12&gt;=0,C12&lt;=7,C12=INT(C12)),C12,1),1)</f>
        <v/>
      </c>
      <c r="E12" s="2">
        <f>IF(C12="","En blanco: se usa 1.",IF(AND(ISNUMBER(C12),D12=C12),"","Escribe un número entero de 0 a 7 (se usa 1)"))</f>
        <v/>
      </c>
    </row>
    <row r="13">
      <c r="B13" s="13" t="inlineStr">
        <is>
          <t>Lunes de esta semana</t>
        </is>
      </c>
      <c r="D13" s="33">
        <f>IF(ISNUMBER(D6),D6-WEEKDAY(D6,2)+1,"")</f>
        <v/>
      </c>
      <c r="E13" s="2" t="inlineStr">
        <is>
          <t>Calculado: el lunes de la semana de la fecha de hoy.</t>
        </is>
      </c>
    </row>
    <row r="14">
      <c r="B14" s="3" t="inlineStr">
        <is>
          <t>Números del examen</t>
        </is>
      </c>
    </row>
    <row r="15">
      <c r="B15" s="2" t="inlineStr">
        <is>
          <t>Lo que dicen las páginas del Instituto Cervantes leídas el 25/10/2026 (ver Notas). Cámbialos solo si cambia el examen.</t>
        </is>
      </c>
    </row>
    <row r="16">
      <c r="B16" s="30" t="inlineStr">
        <is>
          <t>Regla</t>
        </is>
      </c>
      <c r="C16" s="30" t="inlineStr">
        <is>
          <t>Escribe aquí</t>
        </is>
      </c>
      <c r="D16" s="31" t="inlineStr">
        <is>
          <t>Se usa</t>
        </is>
      </c>
      <c r="E16" s="31" t="inlineStr">
        <is>
          <t>Qué dicen las páginas</t>
        </is>
      </c>
    </row>
    <row r="17">
      <c r="B17" s="13" t="inlineStr">
        <is>
          <t>Preguntas del examen</t>
        </is>
      </c>
      <c r="C17" s="35" t="n">
        <v>25</v>
      </c>
      <c r="D17" s="36">
        <f>IF(ISNUMBER(C17),IF(AND(C17&gt;=1,C17&lt;=100,C17=INT(C17)),C17,25),25)</f>
        <v/>
      </c>
      <c r="E17" s="2" t="inlineStr">
        <is>
          <t>Bruselas y Roma: 25 preguntas en 5 tareas.</t>
        </is>
      </c>
    </row>
    <row r="18">
      <c r="B18" s="13" t="inlineStr">
        <is>
          <t>Aciertos necesarios</t>
        </is>
      </c>
      <c r="C18" s="35" t="n">
        <v>15</v>
      </c>
      <c r="D18" s="36">
        <f>IF(ISNUMBER(C18),IF(AND(C18&gt;=1,C18&lt;=D17,C18=INT(C18)),C18,15),15)</f>
        <v/>
      </c>
      <c r="E18" s="2" t="inlineStr">
        <is>
          <t>Bruselas y Roma: 15 de las 25 preguntas (60 %). Cada acierto vale 1 punto, no hay penalización.</t>
        </is>
      </c>
    </row>
    <row r="19">
      <c r="B19" s="13" t="inlineStr">
        <is>
          <t>Duración en minutos</t>
        </is>
      </c>
      <c r="C19" s="35" t="n">
        <v>45</v>
      </c>
      <c r="D19" s="36">
        <f>IF(ISNUMBER(C19),IF(AND(C19&gt;=1,C19&lt;=600,C19=INT(C19)),C19,45),45)</f>
        <v/>
      </c>
      <c r="E19" s="2" t="inlineStr">
        <is>
          <t>Bruselas y Roma: 45 minutos.</t>
        </is>
      </c>
    </row>
    <row r="20">
      <c r="B20" s="13" t="inlineStr">
        <is>
          <t>Peso: Gobierno, legislación y participación ciudadana</t>
        </is>
      </c>
      <c r="C20" s="37" t="n">
        <v>0.6</v>
      </c>
      <c r="D20" s="38">
        <f>IF(AND(ISNUMBER(C20),C20&gt;0,C20&lt;1),C20,0.6)</f>
        <v/>
      </c>
      <c r="E20" s="2" t="inlineStr">
        <is>
          <t>Bruselas y Roma: 60 % de las preguntas.</t>
        </is>
      </c>
    </row>
    <row r="21">
      <c r="B21" s="13" t="inlineStr">
        <is>
          <t>Peso: Cultura, historia y sociedad españolas</t>
        </is>
      </c>
      <c r="C21" s="37" t="n">
        <v>0.4</v>
      </c>
      <c r="D21" s="38">
        <f>IF(AND(ISNUMBER(C21),C21&gt;0,C21&lt;1),C21,0.4)</f>
        <v/>
      </c>
      <c r="E21" s="2" t="inlineStr">
        <is>
          <t>Bruselas y Roma: 40 % de las preguntas.</t>
        </is>
      </c>
    </row>
  </sheetData>
  <dataValidations count="6">
    <dataValidation sqref="C5 C6 C7" showDropDown="0" showInputMessage="0" showErrorMessage="1" allowBlank="1" errorTitle="Fecha" error="Escribe una fecha." type="date" operator="greaterThan">
      <formula1>1</formula1>
    </dataValidation>
    <dataValidation sqref="C8" showDropDown="0" showInputMessage="0" showErrorMessage="1" allowBlank="1" errorTitle="Número" error="Escribe un número entero de 1 a 7 (se usan 4)" type="whole" operator="between">
      <formula1>1</formula1>
      <formula2>7</formula2>
    </dataValidation>
    <dataValidation sqref="C9" showDropDown="0" showInputMessage="0" showErrorMessage="1" allowBlank="1" errorTitle="Número" error="Escribe un número entero de 5 a 300 (se usan 40)" type="whole" operator="between">
      <formula1>5</formula1>
      <formula2>300</formula2>
    </dataValidation>
    <dataValidation sqref="C10" showDropDown="0" showInputMessage="0" showErrorMessage="1" allowBlank="1" errorTitle="Número" error="Escribe un número entero de 1 a 10 (se usan 3)" type="whole" operator="between">
      <formula1>1</formula1>
      <formula2>10</formula2>
    </dataValidation>
    <dataValidation sqref="C11" showDropDown="0" showInputMessage="0" showErrorMessage="1" allowBlank="1" errorTitle="Número" error="Escribe un número entero de 1 a 12 (se usan 3)" type="whole" operator="between">
      <formula1>1</formula1>
      <formula2>12</formula2>
    </dataValidation>
    <dataValidation sqref="C12" showDropDown="0" showInputMessage="0" showErrorMessage="1" allowBlank="1" errorTitle="Número" error="Escribe un número entero de 0 a 7 (se usa 1)" type="whole" operator="between">
      <formula1>0</formula1>
      <formula2>7</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2A9D8F"/>
    <outlinePr summaryBelow="1" summaryRight="1"/>
    <pageSetUpPr fitToPage="1"/>
  </sheetPr>
  <dimension ref="A1:M32"/>
  <sheetViews>
    <sheetView zoomScale="100" workbookViewId="0">
      <pane xSplit="1" ySplit="6" topLeftCell="B7"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12" customWidth="1" min="3" max="3"/>
    <col width="22" customWidth="1" min="4" max="4"/>
    <col width="12" customWidth="1" min="5" max="5"/>
    <col width="12" customWidth="1" min="6" max="6"/>
    <col width="12" customWidth="1" min="7" max="7"/>
    <col width="36" customWidth="1" min="8" max="8"/>
    <col width="11" customWidth="1" min="9" max="9"/>
    <col width="11" customWidth="1" min="10" max="10"/>
    <col width="11" customWidth="1" min="11" max="11"/>
    <col width="15" customWidth="1" min="12" max="12"/>
    <col width="40" customWidth="1" min="13" max="13"/>
  </cols>
  <sheetData>
    <row r="1">
      <c r="A1" s="1" t="inlineStr">
        <is>
          <t>Plan semanal hasta el examen</t>
        </is>
      </c>
    </row>
    <row r="2">
      <c r="A2" s="2" t="inlineStr">
        <is>
          <t>Una fila por semana, de lunes a domingo, desde la semana en que empiezas hasta la semana del examen. Las columnas grises se calculan con Ajustes, Tareas, Sesiones y Simulacros.</t>
        </is>
      </c>
    </row>
    <row r="3">
      <c r="A3" s="13" t="inlineStr">
        <is>
          <t>Primer lunes del plan</t>
        </is>
      </c>
      <c r="D3" s="20">
        <f>IF(ISNUMBER(StartDay),StartDay-WEEKDAY(StartDay,2)+1,"")</f>
        <v/>
      </c>
      <c r="H3" s="2">
        <f>IF(AND(ISNUMBER(Monday0),ISNUMBER(ExamDay)),IF(Monday0+7*26&lt;=ExamDay,"El examen queda a más de 26 semanas: el plan muestra las primeras 26.",""),"")</f>
        <v/>
      </c>
    </row>
    <row r="4">
      <c r="A4" s="13" t="inlineStr">
        <is>
          <t>Semanas del plan</t>
        </is>
      </c>
      <c r="D4" s="21">
        <f>COUNT(A7:A32)</f>
        <v/>
      </c>
      <c r="H4" s="2">
        <f>IF(NOT(ISNUMBER(ExamDay)),"Escribe la fecha del examen en Ajustes.",IF(NOT(ISNUMBER(StartDay)),"Escribe la fecha de hoy en Ajustes.",IF(Monday0&gt;ExamDay,"El examen es anterior al inicio del estudio: no hay semanas que mostrar.","")))</f>
        <v/>
      </c>
    </row>
    <row r="5">
      <c r="A5" s="13" t="inlineStr">
        <is>
          <t>Sesiones previstas en total</t>
        </is>
      </c>
      <c r="D5" s="21">
        <f>SUM(E7:E32)</f>
        <v/>
      </c>
    </row>
    <row r="6" ht="44" customHeight="1">
      <c r="A6" s="31" t="inlineStr">
        <is>
          <t>Semana</t>
        </is>
      </c>
      <c r="B6" s="31" t="inlineStr">
        <is>
          <t>Lunes</t>
        </is>
      </c>
      <c r="C6" s="31" t="inlineStr">
        <is>
          <t>Días hasta el examen</t>
        </is>
      </c>
      <c r="D6" s="31" t="inlineStr">
        <is>
          <t>Fase</t>
        </is>
      </c>
      <c r="E6" s="31" t="inlineStr">
        <is>
          <t>Sesiones previstas</t>
        </is>
      </c>
      <c r="F6" s="31" t="inlineStr">
        <is>
          <t>Minutos previstos</t>
        </is>
      </c>
      <c r="G6" s="31" t="inlineStr">
        <is>
          <t>Simulacros previstos</t>
        </is>
      </c>
      <c r="H6" s="31" t="inlineStr">
        <is>
          <t>Tarea por la que empezar</t>
        </is>
      </c>
      <c r="I6" s="31" t="inlineStr">
        <is>
          <t>Sesiones hechas</t>
        </is>
      </c>
      <c r="J6" s="31" t="inlineStr">
        <is>
          <t>Minutos hechos</t>
        </is>
      </c>
      <c r="K6" s="31" t="inlineStr">
        <is>
          <t>Simulacros hechos</t>
        </is>
      </c>
      <c r="L6" s="31" t="inlineStr">
        <is>
          <t>Estado</t>
        </is>
      </c>
      <c r="M6" s="30" t="inlineStr">
        <is>
          <t>Tus notas</t>
        </is>
      </c>
    </row>
    <row r="7">
      <c r="A7" s="26">
        <f>IF(AND(ISNUMBER(Monday0),ISNUMBER(ExamDay)),IF(Monday0+7*0&lt;=ExamDay,1,""),"")</f>
        <v/>
      </c>
      <c r="B7" s="39">
        <f>IF(A7="","",Monday0+7*(A7-1))</f>
        <v/>
      </c>
      <c r="C7" s="26">
        <f>IF(A7="","",ExamDay-B7)</f>
        <v/>
      </c>
      <c r="D7" s="25">
        <f>IF(A7="","",IF(INT(C7/7)=0,"Semana del examen",IF(INT(C7/7)&lt;=SimW,"Simulacros y errores","Aprender temas")))</f>
        <v/>
      </c>
      <c r="E7" s="26">
        <f>IF(A7="","",IF(INT(C7/7)=0,MIN(SesUsed,C7),SesUsed))</f>
        <v/>
      </c>
      <c r="F7" s="26">
        <f>IF(A7="","",E7*MinUsed)</f>
        <v/>
      </c>
      <c r="G7" s="26">
        <f>IF(A7="","",IF(D7="Simulacros y errores",MockWk,0))</f>
        <v/>
      </c>
      <c r="H7" s="25">
        <f>IF(A7="","",IF(D7="Semana del examen","Repaso ligero y errores pendientes",IF(D7="Simulacros y errores",INDEX(TaskNames,MATCH(MOD(A7-1,2)+1,TaskOrder,0)),INDEX(TaskNames,MATCH(MOD(A7-1,5)+1,TaskOrder,0)))))</f>
        <v/>
      </c>
      <c r="I7" s="26">
        <f>IF(A7="","",SUMPRODUCT((SesDay&gt;=B7)*(SesDay&lt;=B7+6)*SesValid))</f>
        <v/>
      </c>
      <c r="J7" s="26">
        <f>IF(A7="","",SUMPRODUCT((SesDay&gt;=B7)*(SesDay&lt;=B7+6)*SesMin))</f>
        <v/>
      </c>
      <c r="K7" s="26">
        <f>IF(A7="","",SUMPRODUCT((MockDay&gt;=B7)*(MockDay&lt;=B7+6)*MockValid))</f>
        <v/>
      </c>
      <c r="L7" s="40">
        <f>IF(A7="","",IF(NOT(ISNUMBER(AsOfDay)),"",IF(B7+6&lt;AsOfDay,IF(AND(I7&gt;=E7,K7&gt;=G7),"Cumplida","No cumplida"),IF(B7&lt;=AsOfDay,"Semana actual","Por venir"))))</f>
        <v/>
      </c>
      <c r="M7" s="41" t="n"/>
    </row>
    <row r="8">
      <c r="A8" s="26">
        <f>IF(AND(ISNUMBER(Monday0),ISNUMBER(ExamDay)),IF(Monday0+7*1&lt;=ExamDay,2,""),"")</f>
        <v/>
      </c>
      <c r="B8" s="39">
        <f>IF(A8="","",Monday0+7*(A8-1))</f>
        <v/>
      </c>
      <c r="C8" s="26">
        <f>IF(A8="","",ExamDay-B8)</f>
        <v/>
      </c>
      <c r="D8" s="25">
        <f>IF(A8="","",IF(INT(C8/7)=0,"Semana del examen",IF(INT(C8/7)&lt;=SimW,"Simulacros y errores","Aprender temas")))</f>
        <v/>
      </c>
      <c r="E8" s="26">
        <f>IF(A8="","",IF(INT(C8/7)=0,MIN(SesUsed,C8),SesUsed))</f>
        <v/>
      </c>
      <c r="F8" s="26">
        <f>IF(A8="","",E8*MinUsed)</f>
        <v/>
      </c>
      <c r="G8" s="26">
        <f>IF(A8="","",IF(D8="Simulacros y errores",MockWk,0))</f>
        <v/>
      </c>
      <c r="H8" s="25">
        <f>IF(A8="","",IF(D8="Semana del examen","Repaso ligero y errores pendientes",IF(D8="Simulacros y errores",INDEX(TaskNames,MATCH(MOD(A8-1,2)+1,TaskOrder,0)),INDEX(TaskNames,MATCH(MOD(A8-1,5)+1,TaskOrder,0)))))</f>
        <v/>
      </c>
      <c r="I8" s="26">
        <f>IF(A8="","",SUMPRODUCT((SesDay&gt;=B8)*(SesDay&lt;=B8+6)*SesValid))</f>
        <v/>
      </c>
      <c r="J8" s="26">
        <f>IF(A8="","",SUMPRODUCT((SesDay&gt;=B8)*(SesDay&lt;=B8+6)*SesMin))</f>
        <v/>
      </c>
      <c r="K8" s="26">
        <f>IF(A8="","",SUMPRODUCT((MockDay&gt;=B8)*(MockDay&lt;=B8+6)*MockValid))</f>
        <v/>
      </c>
      <c r="L8" s="40">
        <f>IF(A8="","",IF(NOT(ISNUMBER(AsOfDay)),"",IF(B8+6&lt;AsOfDay,IF(AND(I8&gt;=E8,K8&gt;=G8),"Cumplida","No cumplida"),IF(B8&lt;=AsOfDay,"Semana actual","Por venir"))))</f>
        <v/>
      </c>
      <c r="M8" s="41" t="n"/>
    </row>
    <row r="9">
      <c r="A9" s="26">
        <f>IF(AND(ISNUMBER(Monday0),ISNUMBER(ExamDay)),IF(Monday0+7*2&lt;=ExamDay,3,""),"")</f>
        <v/>
      </c>
      <c r="B9" s="39">
        <f>IF(A9="","",Monday0+7*(A9-1))</f>
        <v/>
      </c>
      <c r="C9" s="26">
        <f>IF(A9="","",ExamDay-B9)</f>
        <v/>
      </c>
      <c r="D9" s="25">
        <f>IF(A9="","",IF(INT(C9/7)=0,"Semana del examen",IF(INT(C9/7)&lt;=SimW,"Simulacros y errores","Aprender temas")))</f>
        <v/>
      </c>
      <c r="E9" s="26">
        <f>IF(A9="","",IF(INT(C9/7)=0,MIN(SesUsed,C9),SesUsed))</f>
        <v/>
      </c>
      <c r="F9" s="26">
        <f>IF(A9="","",E9*MinUsed)</f>
        <v/>
      </c>
      <c r="G9" s="26">
        <f>IF(A9="","",IF(D9="Simulacros y errores",MockWk,0))</f>
        <v/>
      </c>
      <c r="H9" s="25">
        <f>IF(A9="","",IF(D9="Semana del examen","Repaso ligero y errores pendientes",IF(D9="Simulacros y errores",INDEX(TaskNames,MATCH(MOD(A9-1,2)+1,TaskOrder,0)),INDEX(TaskNames,MATCH(MOD(A9-1,5)+1,TaskOrder,0)))))</f>
        <v/>
      </c>
      <c r="I9" s="26">
        <f>IF(A9="","",SUMPRODUCT((SesDay&gt;=B9)*(SesDay&lt;=B9+6)*SesValid))</f>
        <v/>
      </c>
      <c r="J9" s="26">
        <f>IF(A9="","",SUMPRODUCT((SesDay&gt;=B9)*(SesDay&lt;=B9+6)*SesMin))</f>
        <v/>
      </c>
      <c r="K9" s="26">
        <f>IF(A9="","",SUMPRODUCT((MockDay&gt;=B9)*(MockDay&lt;=B9+6)*MockValid))</f>
        <v/>
      </c>
      <c r="L9" s="40">
        <f>IF(A9="","",IF(NOT(ISNUMBER(AsOfDay)),"",IF(B9+6&lt;AsOfDay,IF(AND(I9&gt;=E9,K9&gt;=G9),"Cumplida","No cumplida"),IF(B9&lt;=AsOfDay,"Semana actual","Por venir"))))</f>
        <v/>
      </c>
      <c r="M9" s="41" t="n"/>
    </row>
    <row r="10">
      <c r="A10" s="26">
        <f>IF(AND(ISNUMBER(Monday0),ISNUMBER(ExamDay)),IF(Monday0+7*3&lt;=ExamDay,4,""),"")</f>
        <v/>
      </c>
      <c r="B10" s="39">
        <f>IF(A10="","",Monday0+7*(A10-1))</f>
        <v/>
      </c>
      <c r="C10" s="26">
        <f>IF(A10="","",ExamDay-B10)</f>
        <v/>
      </c>
      <c r="D10" s="25">
        <f>IF(A10="","",IF(INT(C10/7)=0,"Semana del examen",IF(INT(C10/7)&lt;=SimW,"Simulacros y errores","Aprender temas")))</f>
        <v/>
      </c>
      <c r="E10" s="26">
        <f>IF(A10="","",IF(INT(C10/7)=0,MIN(SesUsed,C10),SesUsed))</f>
        <v/>
      </c>
      <c r="F10" s="26">
        <f>IF(A10="","",E10*MinUsed)</f>
        <v/>
      </c>
      <c r="G10" s="26">
        <f>IF(A10="","",IF(D10="Simulacros y errores",MockWk,0))</f>
        <v/>
      </c>
      <c r="H10" s="25">
        <f>IF(A10="","",IF(D10="Semana del examen","Repaso ligero y errores pendientes",IF(D10="Simulacros y errores",INDEX(TaskNames,MATCH(MOD(A10-1,2)+1,TaskOrder,0)),INDEX(TaskNames,MATCH(MOD(A10-1,5)+1,TaskOrder,0)))))</f>
        <v/>
      </c>
      <c r="I10" s="26">
        <f>IF(A10="","",SUMPRODUCT((SesDay&gt;=B10)*(SesDay&lt;=B10+6)*SesValid))</f>
        <v/>
      </c>
      <c r="J10" s="26">
        <f>IF(A10="","",SUMPRODUCT((SesDay&gt;=B10)*(SesDay&lt;=B10+6)*SesMin))</f>
        <v/>
      </c>
      <c r="K10" s="26">
        <f>IF(A10="","",SUMPRODUCT((MockDay&gt;=B10)*(MockDay&lt;=B10+6)*MockValid))</f>
        <v/>
      </c>
      <c r="L10" s="40">
        <f>IF(A10="","",IF(NOT(ISNUMBER(AsOfDay)),"",IF(B10+6&lt;AsOfDay,IF(AND(I10&gt;=E10,K10&gt;=G10),"Cumplida","No cumplida"),IF(B10&lt;=AsOfDay,"Semana actual","Por venir"))))</f>
        <v/>
      </c>
      <c r="M10" s="41" t="n"/>
    </row>
    <row r="11">
      <c r="A11" s="26">
        <f>IF(AND(ISNUMBER(Monday0),ISNUMBER(ExamDay)),IF(Monday0+7*4&lt;=ExamDay,5,""),"")</f>
        <v/>
      </c>
      <c r="B11" s="39">
        <f>IF(A11="","",Monday0+7*(A11-1))</f>
        <v/>
      </c>
      <c r="C11" s="26">
        <f>IF(A11="","",ExamDay-B11)</f>
        <v/>
      </c>
      <c r="D11" s="25">
        <f>IF(A11="","",IF(INT(C11/7)=0,"Semana del examen",IF(INT(C11/7)&lt;=SimW,"Simulacros y errores","Aprender temas")))</f>
        <v/>
      </c>
      <c r="E11" s="26">
        <f>IF(A11="","",IF(INT(C11/7)=0,MIN(SesUsed,C11),SesUsed))</f>
        <v/>
      </c>
      <c r="F11" s="26">
        <f>IF(A11="","",E11*MinUsed)</f>
        <v/>
      </c>
      <c r="G11" s="26">
        <f>IF(A11="","",IF(D11="Simulacros y errores",MockWk,0))</f>
        <v/>
      </c>
      <c r="H11" s="25">
        <f>IF(A11="","",IF(D11="Semana del examen","Repaso ligero y errores pendientes",IF(D11="Simulacros y errores",INDEX(TaskNames,MATCH(MOD(A11-1,2)+1,TaskOrder,0)),INDEX(TaskNames,MATCH(MOD(A11-1,5)+1,TaskOrder,0)))))</f>
        <v/>
      </c>
      <c r="I11" s="26">
        <f>IF(A11="","",SUMPRODUCT((SesDay&gt;=B11)*(SesDay&lt;=B11+6)*SesValid))</f>
        <v/>
      </c>
      <c r="J11" s="26">
        <f>IF(A11="","",SUMPRODUCT((SesDay&gt;=B11)*(SesDay&lt;=B11+6)*SesMin))</f>
        <v/>
      </c>
      <c r="K11" s="26">
        <f>IF(A11="","",SUMPRODUCT((MockDay&gt;=B11)*(MockDay&lt;=B11+6)*MockValid))</f>
        <v/>
      </c>
      <c r="L11" s="40">
        <f>IF(A11="","",IF(NOT(ISNUMBER(AsOfDay)),"",IF(B11+6&lt;AsOfDay,IF(AND(I11&gt;=E11,K11&gt;=G11),"Cumplida","No cumplida"),IF(B11&lt;=AsOfDay,"Semana actual","Por venir"))))</f>
        <v/>
      </c>
      <c r="M11" s="41" t="n"/>
    </row>
    <row r="12">
      <c r="A12" s="26">
        <f>IF(AND(ISNUMBER(Monday0),ISNUMBER(ExamDay)),IF(Monday0+7*5&lt;=ExamDay,6,""),"")</f>
        <v/>
      </c>
      <c r="B12" s="39">
        <f>IF(A12="","",Monday0+7*(A12-1))</f>
        <v/>
      </c>
      <c r="C12" s="26">
        <f>IF(A12="","",ExamDay-B12)</f>
        <v/>
      </c>
      <c r="D12" s="25">
        <f>IF(A12="","",IF(INT(C12/7)=0,"Semana del examen",IF(INT(C12/7)&lt;=SimW,"Simulacros y errores","Aprender temas")))</f>
        <v/>
      </c>
      <c r="E12" s="26">
        <f>IF(A12="","",IF(INT(C12/7)=0,MIN(SesUsed,C12),SesUsed))</f>
        <v/>
      </c>
      <c r="F12" s="26">
        <f>IF(A12="","",E12*MinUsed)</f>
        <v/>
      </c>
      <c r="G12" s="26">
        <f>IF(A12="","",IF(D12="Simulacros y errores",MockWk,0))</f>
        <v/>
      </c>
      <c r="H12" s="25">
        <f>IF(A12="","",IF(D12="Semana del examen","Repaso ligero y errores pendientes",IF(D12="Simulacros y errores",INDEX(TaskNames,MATCH(MOD(A12-1,2)+1,TaskOrder,0)),INDEX(TaskNames,MATCH(MOD(A12-1,5)+1,TaskOrder,0)))))</f>
        <v/>
      </c>
      <c r="I12" s="26">
        <f>IF(A12="","",SUMPRODUCT((SesDay&gt;=B12)*(SesDay&lt;=B12+6)*SesValid))</f>
        <v/>
      </c>
      <c r="J12" s="26">
        <f>IF(A12="","",SUMPRODUCT((SesDay&gt;=B12)*(SesDay&lt;=B12+6)*SesMin))</f>
        <v/>
      </c>
      <c r="K12" s="26">
        <f>IF(A12="","",SUMPRODUCT((MockDay&gt;=B12)*(MockDay&lt;=B12+6)*MockValid))</f>
        <v/>
      </c>
      <c r="L12" s="40">
        <f>IF(A12="","",IF(NOT(ISNUMBER(AsOfDay)),"",IF(B12+6&lt;AsOfDay,IF(AND(I12&gt;=E12,K12&gt;=G12),"Cumplida","No cumplida"),IF(B12&lt;=AsOfDay,"Semana actual","Por venir"))))</f>
        <v/>
      </c>
      <c r="M12" s="41" t="n"/>
    </row>
    <row r="13">
      <c r="A13" s="26">
        <f>IF(AND(ISNUMBER(Monday0),ISNUMBER(ExamDay)),IF(Monday0+7*6&lt;=ExamDay,7,""),"")</f>
        <v/>
      </c>
      <c r="B13" s="39">
        <f>IF(A13="","",Monday0+7*(A13-1))</f>
        <v/>
      </c>
      <c r="C13" s="26">
        <f>IF(A13="","",ExamDay-B13)</f>
        <v/>
      </c>
      <c r="D13" s="25">
        <f>IF(A13="","",IF(INT(C13/7)=0,"Semana del examen",IF(INT(C13/7)&lt;=SimW,"Simulacros y errores","Aprender temas")))</f>
        <v/>
      </c>
      <c r="E13" s="26">
        <f>IF(A13="","",IF(INT(C13/7)=0,MIN(SesUsed,C13),SesUsed))</f>
        <v/>
      </c>
      <c r="F13" s="26">
        <f>IF(A13="","",E13*MinUsed)</f>
        <v/>
      </c>
      <c r="G13" s="26">
        <f>IF(A13="","",IF(D13="Simulacros y errores",MockWk,0))</f>
        <v/>
      </c>
      <c r="H13" s="25">
        <f>IF(A13="","",IF(D13="Semana del examen","Repaso ligero y errores pendientes",IF(D13="Simulacros y errores",INDEX(TaskNames,MATCH(MOD(A13-1,2)+1,TaskOrder,0)),INDEX(TaskNames,MATCH(MOD(A13-1,5)+1,TaskOrder,0)))))</f>
        <v/>
      </c>
      <c r="I13" s="26">
        <f>IF(A13="","",SUMPRODUCT((SesDay&gt;=B13)*(SesDay&lt;=B13+6)*SesValid))</f>
        <v/>
      </c>
      <c r="J13" s="26">
        <f>IF(A13="","",SUMPRODUCT((SesDay&gt;=B13)*(SesDay&lt;=B13+6)*SesMin))</f>
        <v/>
      </c>
      <c r="K13" s="26">
        <f>IF(A13="","",SUMPRODUCT((MockDay&gt;=B13)*(MockDay&lt;=B13+6)*MockValid))</f>
        <v/>
      </c>
      <c r="L13" s="40">
        <f>IF(A13="","",IF(NOT(ISNUMBER(AsOfDay)),"",IF(B13+6&lt;AsOfDay,IF(AND(I13&gt;=E13,K13&gt;=G13),"Cumplida","No cumplida"),IF(B13&lt;=AsOfDay,"Semana actual","Por venir"))))</f>
        <v/>
      </c>
      <c r="M13" s="41" t="n"/>
    </row>
    <row r="14">
      <c r="A14" s="26">
        <f>IF(AND(ISNUMBER(Monday0),ISNUMBER(ExamDay)),IF(Monday0+7*7&lt;=ExamDay,8,""),"")</f>
        <v/>
      </c>
      <c r="B14" s="39">
        <f>IF(A14="","",Monday0+7*(A14-1))</f>
        <v/>
      </c>
      <c r="C14" s="26">
        <f>IF(A14="","",ExamDay-B14)</f>
        <v/>
      </c>
      <c r="D14" s="25">
        <f>IF(A14="","",IF(INT(C14/7)=0,"Semana del examen",IF(INT(C14/7)&lt;=SimW,"Simulacros y errores","Aprender temas")))</f>
        <v/>
      </c>
      <c r="E14" s="26">
        <f>IF(A14="","",IF(INT(C14/7)=0,MIN(SesUsed,C14),SesUsed))</f>
        <v/>
      </c>
      <c r="F14" s="26">
        <f>IF(A14="","",E14*MinUsed)</f>
        <v/>
      </c>
      <c r="G14" s="26">
        <f>IF(A14="","",IF(D14="Simulacros y errores",MockWk,0))</f>
        <v/>
      </c>
      <c r="H14" s="25">
        <f>IF(A14="","",IF(D14="Semana del examen","Repaso ligero y errores pendientes",IF(D14="Simulacros y errores",INDEX(TaskNames,MATCH(MOD(A14-1,2)+1,TaskOrder,0)),INDEX(TaskNames,MATCH(MOD(A14-1,5)+1,TaskOrder,0)))))</f>
        <v/>
      </c>
      <c r="I14" s="26">
        <f>IF(A14="","",SUMPRODUCT((SesDay&gt;=B14)*(SesDay&lt;=B14+6)*SesValid))</f>
        <v/>
      </c>
      <c r="J14" s="26">
        <f>IF(A14="","",SUMPRODUCT((SesDay&gt;=B14)*(SesDay&lt;=B14+6)*SesMin))</f>
        <v/>
      </c>
      <c r="K14" s="26">
        <f>IF(A14="","",SUMPRODUCT((MockDay&gt;=B14)*(MockDay&lt;=B14+6)*MockValid))</f>
        <v/>
      </c>
      <c r="L14" s="40">
        <f>IF(A14="","",IF(NOT(ISNUMBER(AsOfDay)),"",IF(B14+6&lt;AsOfDay,IF(AND(I14&gt;=E14,K14&gt;=G14),"Cumplida","No cumplida"),IF(B14&lt;=AsOfDay,"Semana actual","Por venir"))))</f>
        <v/>
      </c>
      <c r="M14" s="41" t="n"/>
    </row>
    <row r="15">
      <c r="A15" s="26">
        <f>IF(AND(ISNUMBER(Monday0),ISNUMBER(ExamDay)),IF(Monday0+7*8&lt;=ExamDay,9,""),"")</f>
        <v/>
      </c>
      <c r="B15" s="39">
        <f>IF(A15="","",Monday0+7*(A15-1))</f>
        <v/>
      </c>
      <c r="C15" s="26">
        <f>IF(A15="","",ExamDay-B15)</f>
        <v/>
      </c>
      <c r="D15" s="25">
        <f>IF(A15="","",IF(INT(C15/7)=0,"Semana del examen",IF(INT(C15/7)&lt;=SimW,"Simulacros y errores","Aprender temas")))</f>
        <v/>
      </c>
      <c r="E15" s="26">
        <f>IF(A15="","",IF(INT(C15/7)=0,MIN(SesUsed,C15),SesUsed))</f>
        <v/>
      </c>
      <c r="F15" s="26">
        <f>IF(A15="","",E15*MinUsed)</f>
        <v/>
      </c>
      <c r="G15" s="26">
        <f>IF(A15="","",IF(D15="Simulacros y errores",MockWk,0))</f>
        <v/>
      </c>
      <c r="H15" s="25">
        <f>IF(A15="","",IF(D15="Semana del examen","Repaso ligero y errores pendientes",IF(D15="Simulacros y errores",INDEX(TaskNames,MATCH(MOD(A15-1,2)+1,TaskOrder,0)),INDEX(TaskNames,MATCH(MOD(A15-1,5)+1,TaskOrder,0)))))</f>
        <v/>
      </c>
      <c r="I15" s="26">
        <f>IF(A15="","",SUMPRODUCT((SesDay&gt;=B15)*(SesDay&lt;=B15+6)*SesValid))</f>
        <v/>
      </c>
      <c r="J15" s="26">
        <f>IF(A15="","",SUMPRODUCT((SesDay&gt;=B15)*(SesDay&lt;=B15+6)*SesMin))</f>
        <v/>
      </c>
      <c r="K15" s="26">
        <f>IF(A15="","",SUMPRODUCT((MockDay&gt;=B15)*(MockDay&lt;=B15+6)*MockValid))</f>
        <v/>
      </c>
      <c r="L15" s="40">
        <f>IF(A15="","",IF(NOT(ISNUMBER(AsOfDay)),"",IF(B15+6&lt;AsOfDay,IF(AND(I15&gt;=E15,K15&gt;=G15),"Cumplida","No cumplida"),IF(B15&lt;=AsOfDay,"Semana actual","Por venir"))))</f>
        <v/>
      </c>
      <c r="M15" s="41" t="n"/>
    </row>
    <row r="16">
      <c r="A16" s="26">
        <f>IF(AND(ISNUMBER(Monday0),ISNUMBER(ExamDay)),IF(Monday0+7*9&lt;=ExamDay,10,""),"")</f>
        <v/>
      </c>
      <c r="B16" s="39">
        <f>IF(A16="","",Monday0+7*(A16-1))</f>
        <v/>
      </c>
      <c r="C16" s="26">
        <f>IF(A16="","",ExamDay-B16)</f>
        <v/>
      </c>
      <c r="D16" s="25">
        <f>IF(A16="","",IF(INT(C16/7)=0,"Semana del examen",IF(INT(C16/7)&lt;=SimW,"Simulacros y errores","Aprender temas")))</f>
        <v/>
      </c>
      <c r="E16" s="26">
        <f>IF(A16="","",IF(INT(C16/7)=0,MIN(SesUsed,C16),SesUsed))</f>
        <v/>
      </c>
      <c r="F16" s="26">
        <f>IF(A16="","",E16*MinUsed)</f>
        <v/>
      </c>
      <c r="G16" s="26">
        <f>IF(A16="","",IF(D16="Simulacros y errores",MockWk,0))</f>
        <v/>
      </c>
      <c r="H16" s="25">
        <f>IF(A16="","",IF(D16="Semana del examen","Repaso ligero y errores pendientes",IF(D16="Simulacros y errores",INDEX(TaskNames,MATCH(MOD(A16-1,2)+1,TaskOrder,0)),INDEX(TaskNames,MATCH(MOD(A16-1,5)+1,TaskOrder,0)))))</f>
        <v/>
      </c>
      <c r="I16" s="26">
        <f>IF(A16="","",SUMPRODUCT((SesDay&gt;=B16)*(SesDay&lt;=B16+6)*SesValid))</f>
        <v/>
      </c>
      <c r="J16" s="26">
        <f>IF(A16="","",SUMPRODUCT((SesDay&gt;=B16)*(SesDay&lt;=B16+6)*SesMin))</f>
        <v/>
      </c>
      <c r="K16" s="26">
        <f>IF(A16="","",SUMPRODUCT((MockDay&gt;=B16)*(MockDay&lt;=B16+6)*MockValid))</f>
        <v/>
      </c>
      <c r="L16" s="40">
        <f>IF(A16="","",IF(NOT(ISNUMBER(AsOfDay)),"",IF(B16+6&lt;AsOfDay,IF(AND(I16&gt;=E16,K16&gt;=G16),"Cumplida","No cumplida"),IF(B16&lt;=AsOfDay,"Semana actual","Por venir"))))</f>
        <v/>
      </c>
      <c r="M16" s="41" t="n"/>
    </row>
    <row r="17">
      <c r="A17" s="26">
        <f>IF(AND(ISNUMBER(Monday0),ISNUMBER(ExamDay)),IF(Monday0+7*10&lt;=ExamDay,11,""),"")</f>
        <v/>
      </c>
      <c r="B17" s="39">
        <f>IF(A17="","",Monday0+7*(A17-1))</f>
        <v/>
      </c>
      <c r="C17" s="26">
        <f>IF(A17="","",ExamDay-B17)</f>
        <v/>
      </c>
      <c r="D17" s="25">
        <f>IF(A17="","",IF(INT(C17/7)=0,"Semana del examen",IF(INT(C17/7)&lt;=SimW,"Simulacros y errores","Aprender temas")))</f>
        <v/>
      </c>
      <c r="E17" s="26">
        <f>IF(A17="","",IF(INT(C17/7)=0,MIN(SesUsed,C17),SesUsed))</f>
        <v/>
      </c>
      <c r="F17" s="26">
        <f>IF(A17="","",E17*MinUsed)</f>
        <v/>
      </c>
      <c r="G17" s="26">
        <f>IF(A17="","",IF(D17="Simulacros y errores",MockWk,0))</f>
        <v/>
      </c>
      <c r="H17" s="25">
        <f>IF(A17="","",IF(D17="Semana del examen","Repaso ligero y errores pendientes",IF(D17="Simulacros y errores",INDEX(TaskNames,MATCH(MOD(A17-1,2)+1,TaskOrder,0)),INDEX(TaskNames,MATCH(MOD(A17-1,5)+1,TaskOrder,0)))))</f>
        <v/>
      </c>
      <c r="I17" s="26">
        <f>IF(A17="","",SUMPRODUCT((SesDay&gt;=B17)*(SesDay&lt;=B17+6)*SesValid))</f>
        <v/>
      </c>
      <c r="J17" s="26">
        <f>IF(A17="","",SUMPRODUCT((SesDay&gt;=B17)*(SesDay&lt;=B17+6)*SesMin))</f>
        <v/>
      </c>
      <c r="K17" s="26">
        <f>IF(A17="","",SUMPRODUCT((MockDay&gt;=B17)*(MockDay&lt;=B17+6)*MockValid))</f>
        <v/>
      </c>
      <c r="L17" s="40">
        <f>IF(A17="","",IF(NOT(ISNUMBER(AsOfDay)),"",IF(B17+6&lt;AsOfDay,IF(AND(I17&gt;=E17,K17&gt;=G17),"Cumplida","No cumplida"),IF(B17&lt;=AsOfDay,"Semana actual","Por venir"))))</f>
        <v/>
      </c>
      <c r="M17" s="41" t="n"/>
    </row>
    <row r="18">
      <c r="A18" s="26">
        <f>IF(AND(ISNUMBER(Monday0),ISNUMBER(ExamDay)),IF(Monday0+7*11&lt;=ExamDay,12,""),"")</f>
        <v/>
      </c>
      <c r="B18" s="39">
        <f>IF(A18="","",Monday0+7*(A18-1))</f>
        <v/>
      </c>
      <c r="C18" s="26">
        <f>IF(A18="","",ExamDay-B18)</f>
        <v/>
      </c>
      <c r="D18" s="25">
        <f>IF(A18="","",IF(INT(C18/7)=0,"Semana del examen",IF(INT(C18/7)&lt;=SimW,"Simulacros y errores","Aprender temas")))</f>
        <v/>
      </c>
      <c r="E18" s="26">
        <f>IF(A18="","",IF(INT(C18/7)=0,MIN(SesUsed,C18),SesUsed))</f>
        <v/>
      </c>
      <c r="F18" s="26">
        <f>IF(A18="","",E18*MinUsed)</f>
        <v/>
      </c>
      <c r="G18" s="26">
        <f>IF(A18="","",IF(D18="Simulacros y errores",MockWk,0))</f>
        <v/>
      </c>
      <c r="H18" s="25">
        <f>IF(A18="","",IF(D18="Semana del examen","Repaso ligero y errores pendientes",IF(D18="Simulacros y errores",INDEX(TaskNames,MATCH(MOD(A18-1,2)+1,TaskOrder,0)),INDEX(TaskNames,MATCH(MOD(A18-1,5)+1,TaskOrder,0)))))</f>
        <v/>
      </c>
      <c r="I18" s="26">
        <f>IF(A18="","",SUMPRODUCT((SesDay&gt;=B18)*(SesDay&lt;=B18+6)*SesValid))</f>
        <v/>
      </c>
      <c r="J18" s="26">
        <f>IF(A18="","",SUMPRODUCT((SesDay&gt;=B18)*(SesDay&lt;=B18+6)*SesMin))</f>
        <v/>
      </c>
      <c r="K18" s="26">
        <f>IF(A18="","",SUMPRODUCT((MockDay&gt;=B18)*(MockDay&lt;=B18+6)*MockValid))</f>
        <v/>
      </c>
      <c r="L18" s="40">
        <f>IF(A18="","",IF(NOT(ISNUMBER(AsOfDay)),"",IF(B18+6&lt;AsOfDay,IF(AND(I18&gt;=E18,K18&gt;=G18),"Cumplida","No cumplida"),IF(B18&lt;=AsOfDay,"Semana actual","Por venir"))))</f>
        <v/>
      </c>
      <c r="M18" s="41" t="n"/>
    </row>
    <row r="19">
      <c r="A19" s="26">
        <f>IF(AND(ISNUMBER(Monday0),ISNUMBER(ExamDay)),IF(Monday0+7*12&lt;=ExamDay,13,""),"")</f>
        <v/>
      </c>
      <c r="B19" s="39">
        <f>IF(A19="","",Monday0+7*(A19-1))</f>
        <v/>
      </c>
      <c r="C19" s="26">
        <f>IF(A19="","",ExamDay-B19)</f>
        <v/>
      </c>
      <c r="D19" s="25">
        <f>IF(A19="","",IF(INT(C19/7)=0,"Semana del examen",IF(INT(C19/7)&lt;=SimW,"Simulacros y errores","Aprender temas")))</f>
        <v/>
      </c>
      <c r="E19" s="26">
        <f>IF(A19="","",IF(INT(C19/7)=0,MIN(SesUsed,C19),SesUsed))</f>
        <v/>
      </c>
      <c r="F19" s="26">
        <f>IF(A19="","",E19*MinUsed)</f>
        <v/>
      </c>
      <c r="G19" s="26">
        <f>IF(A19="","",IF(D19="Simulacros y errores",MockWk,0))</f>
        <v/>
      </c>
      <c r="H19" s="25">
        <f>IF(A19="","",IF(D19="Semana del examen","Repaso ligero y errores pendientes",IF(D19="Simulacros y errores",INDEX(TaskNames,MATCH(MOD(A19-1,2)+1,TaskOrder,0)),INDEX(TaskNames,MATCH(MOD(A19-1,5)+1,TaskOrder,0)))))</f>
        <v/>
      </c>
      <c r="I19" s="26">
        <f>IF(A19="","",SUMPRODUCT((SesDay&gt;=B19)*(SesDay&lt;=B19+6)*SesValid))</f>
        <v/>
      </c>
      <c r="J19" s="26">
        <f>IF(A19="","",SUMPRODUCT((SesDay&gt;=B19)*(SesDay&lt;=B19+6)*SesMin))</f>
        <v/>
      </c>
      <c r="K19" s="26">
        <f>IF(A19="","",SUMPRODUCT((MockDay&gt;=B19)*(MockDay&lt;=B19+6)*MockValid))</f>
        <v/>
      </c>
      <c r="L19" s="40">
        <f>IF(A19="","",IF(NOT(ISNUMBER(AsOfDay)),"",IF(B19+6&lt;AsOfDay,IF(AND(I19&gt;=E19,K19&gt;=G19),"Cumplida","No cumplida"),IF(B19&lt;=AsOfDay,"Semana actual","Por venir"))))</f>
        <v/>
      </c>
      <c r="M19" s="41" t="n"/>
    </row>
    <row r="20">
      <c r="A20" s="26">
        <f>IF(AND(ISNUMBER(Monday0),ISNUMBER(ExamDay)),IF(Monday0+7*13&lt;=ExamDay,14,""),"")</f>
        <v/>
      </c>
      <c r="B20" s="39">
        <f>IF(A20="","",Monday0+7*(A20-1))</f>
        <v/>
      </c>
      <c r="C20" s="26">
        <f>IF(A20="","",ExamDay-B20)</f>
        <v/>
      </c>
      <c r="D20" s="25">
        <f>IF(A20="","",IF(INT(C20/7)=0,"Semana del examen",IF(INT(C20/7)&lt;=SimW,"Simulacros y errores","Aprender temas")))</f>
        <v/>
      </c>
      <c r="E20" s="26">
        <f>IF(A20="","",IF(INT(C20/7)=0,MIN(SesUsed,C20),SesUsed))</f>
        <v/>
      </c>
      <c r="F20" s="26">
        <f>IF(A20="","",E20*MinUsed)</f>
        <v/>
      </c>
      <c r="G20" s="26">
        <f>IF(A20="","",IF(D20="Simulacros y errores",MockWk,0))</f>
        <v/>
      </c>
      <c r="H20" s="25">
        <f>IF(A20="","",IF(D20="Semana del examen","Repaso ligero y errores pendientes",IF(D20="Simulacros y errores",INDEX(TaskNames,MATCH(MOD(A20-1,2)+1,TaskOrder,0)),INDEX(TaskNames,MATCH(MOD(A20-1,5)+1,TaskOrder,0)))))</f>
        <v/>
      </c>
      <c r="I20" s="26">
        <f>IF(A20="","",SUMPRODUCT((SesDay&gt;=B20)*(SesDay&lt;=B20+6)*SesValid))</f>
        <v/>
      </c>
      <c r="J20" s="26">
        <f>IF(A20="","",SUMPRODUCT((SesDay&gt;=B20)*(SesDay&lt;=B20+6)*SesMin))</f>
        <v/>
      </c>
      <c r="K20" s="26">
        <f>IF(A20="","",SUMPRODUCT((MockDay&gt;=B20)*(MockDay&lt;=B20+6)*MockValid))</f>
        <v/>
      </c>
      <c r="L20" s="40">
        <f>IF(A20="","",IF(NOT(ISNUMBER(AsOfDay)),"",IF(B20+6&lt;AsOfDay,IF(AND(I20&gt;=E20,K20&gt;=G20),"Cumplida","No cumplida"),IF(B20&lt;=AsOfDay,"Semana actual","Por venir"))))</f>
        <v/>
      </c>
      <c r="M20" s="41" t="n"/>
    </row>
    <row r="21">
      <c r="A21" s="26">
        <f>IF(AND(ISNUMBER(Monday0),ISNUMBER(ExamDay)),IF(Monday0+7*14&lt;=ExamDay,15,""),"")</f>
        <v/>
      </c>
      <c r="B21" s="39">
        <f>IF(A21="","",Monday0+7*(A21-1))</f>
        <v/>
      </c>
      <c r="C21" s="26">
        <f>IF(A21="","",ExamDay-B21)</f>
        <v/>
      </c>
      <c r="D21" s="25">
        <f>IF(A21="","",IF(INT(C21/7)=0,"Semana del examen",IF(INT(C21/7)&lt;=SimW,"Simulacros y errores","Aprender temas")))</f>
        <v/>
      </c>
      <c r="E21" s="26">
        <f>IF(A21="","",IF(INT(C21/7)=0,MIN(SesUsed,C21),SesUsed))</f>
        <v/>
      </c>
      <c r="F21" s="26">
        <f>IF(A21="","",E21*MinUsed)</f>
        <v/>
      </c>
      <c r="G21" s="26">
        <f>IF(A21="","",IF(D21="Simulacros y errores",MockWk,0))</f>
        <v/>
      </c>
      <c r="H21" s="25">
        <f>IF(A21="","",IF(D21="Semana del examen","Repaso ligero y errores pendientes",IF(D21="Simulacros y errores",INDEX(TaskNames,MATCH(MOD(A21-1,2)+1,TaskOrder,0)),INDEX(TaskNames,MATCH(MOD(A21-1,5)+1,TaskOrder,0)))))</f>
        <v/>
      </c>
      <c r="I21" s="26">
        <f>IF(A21="","",SUMPRODUCT((SesDay&gt;=B21)*(SesDay&lt;=B21+6)*SesValid))</f>
        <v/>
      </c>
      <c r="J21" s="26">
        <f>IF(A21="","",SUMPRODUCT((SesDay&gt;=B21)*(SesDay&lt;=B21+6)*SesMin))</f>
        <v/>
      </c>
      <c r="K21" s="26">
        <f>IF(A21="","",SUMPRODUCT((MockDay&gt;=B21)*(MockDay&lt;=B21+6)*MockValid))</f>
        <v/>
      </c>
      <c r="L21" s="40">
        <f>IF(A21="","",IF(NOT(ISNUMBER(AsOfDay)),"",IF(B21+6&lt;AsOfDay,IF(AND(I21&gt;=E21,K21&gt;=G21),"Cumplida","No cumplida"),IF(B21&lt;=AsOfDay,"Semana actual","Por venir"))))</f>
        <v/>
      </c>
      <c r="M21" s="41" t="n"/>
    </row>
    <row r="22">
      <c r="A22" s="26">
        <f>IF(AND(ISNUMBER(Monday0),ISNUMBER(ExamDay)),IF(Monday0+7*15&lt;=ExamDay,16,""),"")</f>
        <v/>
      </c>
      <c r="B22" s="39">
        <f>IF(A22="","",Monday0+7*(A22-1))</f>
        <v/>
      </c>
      <c r="C22" s="26">
        <f>IF(A22="","",ExamDay-B22)</f>
        <v/>
      </c>
      <c r="D22" s="25">
        <f>IF(A22="","",IF(INT(C22/7)=0,"Semana del examen",IF(INT(C22/7)&lt;=SimW,"Simulacros y errores","Aprender temas")))</f>
        <v/>
      </c>
      <c r="E22" s="26">
        <f>IF(A22="","",IF(INT(C22/7)=0,MIN(SesUsed,C22),SesUsed))</f>
        <v/>
      </c>
      <c r="F22" s="26">
        <f>IF(A22="","",E22*MinUsed)</f>
        <v/>
      </c>
      <c r="G22" s="26">
        <f>IF(A22="","",IF(D22="Simulacros y errores",MockWk,0))</f>
        <v/>
      </c>
      <c r="H22" s="25">
        <f>IF(A22="","",IF(D22="Semana del examen","Repaso ligero y errores pendientes",IF(D22="Simulacros y errores",INDEX(TaskNames,MATCH(MOD(A22-1,2)+1,TaskOrder,0)),INDEX(TaskNames,MATCH(MOD(A22-1,5)+1,TaskOrder,0)))))</f>
        <v/>
      </c>
      <c r="I22" s="26">
        <f>IF(A22="","",SUMPRODUCT((SesDay&gt;=B22)*(SesDay&lt;=B22+6)*SesValid))</f>
        <v/>
      </c>
      <c r="J22" s="26">
        <f>IF(A22="","",SUMPRODUCT((SesDay&gt;=B22)*(SesDay&lt;=B22+6)*SesMin))</f>
        <v/>
      </c>
      <c r="K22" s="26">
        <f>IF(A22="","",SUMPRODUCT((MockDay&gt;=B22)*(MockDay&lt;=B22+6)*MockValid))</f>
        <v/>
      </c>
      <c r="L22" s="40">
        <f>IF(A22="","",IF(NOT(ISNUMBER(AsOfDay)),"",IF(B22+6&lt;AsOfDay,IF(AND(I22&gt;=E22,K22&gt;=G22),"Cumplida","No cumplida"),IF(B22&lt;=AsOfDay,"Semana actual","Por venir"))))</f>
        <v/>
      </c>
      <c r="M22" s="41" t="n"/>
    </row>
    <row r="23">
      <c r="A23" s="26">
        <f>IF(AND(ISNUMBER(Monday0),ISNUMBER(ExamDay)),IF(Monday0+7*16&lt;=ExamDay,17,""),"")</f>
        <v/>
      </c>
      <c r="B23" s="39">
        <f>IF(A23="","",Monday0+7*(A23-1))</f>
        <v/>
      </c>
      <c r="C23" s="26">
        <f>IF(A23="","",ExamDay-B23)</f>
        <v/>
      </c>
      <c r="D23" s="25">
        <f>IF(A23="","",IF(INT(C23/7)=0,"Semana del examen",IF(INT(C23/7)&lt;=SimW,"Simulacros y errores","Aprender temas")))</f>
        <v/>
      </c>
      <c r="E23" s="26">
        <f>IF(A23="","",IF(INT(C23/7)=0,MIN(SesUsed,C23),SesUsed))</f>
        <v/>
      </c>
      <c r="F23" s="26">
        <f>IF(A23="","",E23*MinUsed)</f>
        <v/>
      </c>
      <c r="G23" s="26">
        <f>IF(A23="","",IF(D23="Simulacros y errores",MockWk,0))</f>
        <v/>
      </c>
      <c r="H23" s="25">
        <f>IF(A23="","",IF(D23="Semana del examen","Repaso ligero y errores pendientes",IF(D23="Simulacros y errores",INDEX(TaskNames,MATCH(MOD(A23-1,2)+1,TaskOrder,0)),INDEX(TaskNames,MATCH(MOD(A23-1,5)+1,TaskOrder,0)))))</f>
        <v/>
      </c>
      <c r="I23" s="26">
        <f>IF(A23="","",SUMPRODUCT((SesDay&gt;=B23)*(SesDay&lt;=B23+6)*SesValid))</f>
        <v/>
      </c>
      <c r="J23" s="26">
        <f>IF(A23="","",SUMPRODUCT((SesDay&gt;=B23)*(SesDay&lt;=B23+6)*SesMin))</f>
        <v/>
      </c>
      <c r="K23" s="26">
        <f>IF(A23="","",SUMPRODUCT((MockDay&gt;=B23)*(MockDay&lt;=B23+6)*MockValid))</f>
        <v/>
      </c>
      <c r="L23" s="40">
        <f>IF(A23="","",IF(NOT(ISNUMBER(AsOfDay)),"",IF(B23+6&lt;AsOfDay,IF(AND(I23&gt;=E23,K23&gt;=G23),"Cumplida","No cumplida"),IF(B23&lt;=AsOfDay,"Semana actual","Por venir"))))</f>
        <v/>
      </c>
      <c r="M23" s="41" t="n"/>
    </row>
    <row r="24">
      <c r="A24" s="26">
        <f>IF(AND(ISNUMBER(Monday0),ISNUMBER(ExamDay)),IF(Monday0+7*17&lt;=ExamDay,18,""),"")</f>
        <v/>
      </c>
      <c r="B24" s="39">
        <f>IF(A24="","",Monday0+7*(A24-1))</f>
        <v/>
      </c>
      <c r="C24" s="26">
        <f>IF(A24="","",ExamDay-B24)</f>
        <v/>
      </c>
      <c r="D24" s="25">
        <f>IF(A24="","",IF(INT(C24/7)=0,"Semana del examen",IF(INT(C24/7)&lt;=SimW,"Simulacros y errores","Aprender temas")))</f>
        <v/>
      </c>
      <c r="E24" s="26">
        <f>IF(A24="","",IF(INT(C24/7)=0,MIN(SesUsed,C24),SesUsed))</f>
        <v/>
      </c>
      <c r="F24" s="26">
        <f>IF(A24="","",E24*MinUsed)</f>
        <v/>
      </c>
      <c r="G24" s="26">
        <f>IF(A24="","",IF(D24="Simulacros y errores",MockWk,0))</f>
        <v/>
      </c>
      <c r="H24" s="25">
        <f>IF(A24="","",IF(D24="Semana del examen","Repaso ligero y errores pendientes",IF(D24="Simulacros y errores",INDEX(TaskNames,MATCH(MOD(A24-1,2)+1,TaskOrder,0)),INDEX(TaskNames,MATCH(MOD(A24-1,5)+1,TaskOrder,0)))))</f>
        <v/>
      </c>
      <c r="I24" s="26">
        <f>IF(A24="","",SUMPRODUCT((SesDay&gt;=B24)*(SesDay&lt;=B24+6)*SesValid))</f>
        <v/>
      </c>
      <c r="J24" s="26">
        <f>IF(A24="","",SUMPRODUCT((SesDay&gt;=B24)*(SesDay&lt;=B24+6)*SesMin))</f>
        <v/>
      </c>
      <c r="K24" s="26">
        <f>IF(A24="","",SUMPRODUCT((MockDay&gt;=B24)*(MockDay&lt;=B24+6)*MockValid))</f>
        <v/>
      </c>
      <c r="L24" s="40">
        <f>IF(A24="","",IF(NOT(ISNUMBER(AsOfDay)),"",IF(B24+6&lt;AsOfDay,IF(AND(I24&gt;=E24,K24&gt;=G24),"Cumplida","No cumplida"),IF(B24&lt;=AsOfDay,"Semana actual","Por venir"))))</f>
        <v/>
      </c>
      <c r="M24" s="41" t="n"/>
    </row>
    <row r="25">
      <c r="A25" s="26">
        <f>IF(AND(ISNUMBER(Monday0),ISNUMBER(ExamDay)),IF(Monday0+7*18&lt;=ExamDay,19,""),"")</f>
        <v/>
      </c>
      <c r="B25" s="39">
        <f>IF(A25="","",Monday0+7*(A25-1))</f>
        <v/>
      </c>
      <c r="C25" s="26">
        <f>IF(A25="","",ExamDay-B25)</f>
        <v/>
      </c>
      <c r="D25" s="25">
        <f>IF(A25="","",IF(INT(C25/7)=0,"Semana del examen",IF(INT(C25/7)&lt;=SimW,"Simulacros y errores","Aprender temas")))</f>
        <v/>
      </c>
      <c r="E25" s="26">
        <f>IF(A25="","",IF(INT(C25/7)=0,MIN(SesUsed,C25),SesUsed))</f>
        <v/>
      </c>
      <c r="F25" s="26">
        <f>IF(A25="","",E25*MinUsed)</f>
        <v/>
      </c>
      <c r="G25" s="26">
        <f>IF(A25="","",IF(D25="Simulacros y errores",MockWk,0))</f>
        <v/>
      </c>
      <c r="H25" s="25">
        <f>IF(A25="","",IF(D25="Semana del examen","Repaso ligero y errores pendientes",IF(D25="Simulacros y errores",INDEX(TaskNames,MATCH(MOD(A25-1,2)+1,TaskOrder,0)),INDEX(TaskNames,MATCH(MOD(A25-1,5)+1,TaskOrder,0)))))</f>
        <v/>
      </c>
      <c r="I25" s="26">
        <f>IF(A25="","",SUMPRODUCT((SesDay&gt;=B25)*(SesDay&lt;=B25+6)*SesValid))</f>
        <v/>
      </c>
      <c r="J25" s="26">
        <f>IF(A25="","",SUMPRODUCT((SesDay&gt;=B25)*(SesDay&lt;=B25+6)*SesMin))</f>
        <v/>
      </c>
      <c r="K25" s="26">
        <f>IF(A25="","",SUMPRODUCT((MockDay&gt;=B25)*(MockDay&lt;=B25+6)*MockValid))</f>
        <v/>
      </c>
      <c r="L25" s="40">
        <f>IF(A25="","",IF(NOT(ISNUMBER(AsOfDay)),"",IF(B25+6&lt;AsOfDay,IF(AND(I25&gt;=E25,K25&gt;=G25),"Cumplida","No cumplida"),IF(B25&lt;=AsOfDay,"Semana actual","Por venir"))))</f>
        <v/>
      </c>
      <c r="M25" s="41" t="n"/>
    </row>
    <row r="26">
      <c r="A26" s="26">
        <f>IF(AND(ISNUMBER(Monday0),ISNUMBER(ExamDay)),IF(Monday0+7*19&lt;=ExamDay,20,""),"")</f>
        <v/>
      </c>
      <c r="B26" s="39">
        <f>IF(A26="","",Monday0+7*(A26-1))</f>
        <v/>
      </c>
      <c r="C26" s="26">
        <f>IF(A26="","",ExamDay-B26)</f>
        <v/>
      </c>
      <c r="D26" s="25">
        <f>IF(A26="","",IF(INT(C26/7)=0,"Semana del examen",IF(INT(C26/7)&lt;=SimW,"Simulacros y errores","Aprender temas")))</f>
        <v/>
      </c>
      <c r="E26" s="26">
        <f>IF(A26="","",IF(INT(C26/7)=0,MIN(SesUsed,C26),SesUsed))</f>
        <v/>
      </c>
      <c r="F26" s="26">
        <f>IF(A26="","",E26*MinUsed)</f>
        <v/>
      </c>
      <c r="G26" s="26">
        <f>IF(A26="","",IF(D26="Simulacros y errores",MockWk,0))</f>
        <v/>
      </c>
      <c r="H26" s="25">
        <f>IF(A26="","",IF(D26="Semana del examen","Repaso ligero y errores pendientes",IF(D26="Simulacros y errores",INDEX(TaskNames,MATCH(MOD(A26-1,2)+1,TaskOrder,0)),INDEX(TaskNames,MATCH(MOD(A26-1,5)+1,TaskOrder,0)))))</f>
        <v/>
      </c>
      <c r="I26" s="26">
        <f>IF(A26="","",SUMPRODUCT((SesDay&gt;=B26)*(SesDay&lt;=B26+6)*SesValid))</f>
        <v/>
      </c>
      <c r="J26" s="26">
        <f>IF(A26="","",SUMPRODUCT((SesDay&gt;=B26)*(SesDay&lt;=B26+6)*SesMin))</f>
        <v/>
      </c>
      <c r="K26" s="26">
        <f>IF(A26="","",SUMPRODUCT((MockDay&gt;=B26)*(MockDay&lt;=B26+6)*MockValid))</f>
        <v/>
      </c>
      <c r="L26" s="40">
        <f>IF(A26="","",IF(NOT(ISNUMBER(AsOfDay)),"",IF(B26+6&lt;AsOfDay,IF(AND(I26&gt;=E26,K26&gt;=G26),"Cumplida","No cumplida"),IF(B26&lt;=AsOfDay,"Semana actual","Por venir"))))</f>
        <v/>
      </c>
      <c r="M26" s="41" t="n"/>
    </row>
    <row r="27">
      <c r="A27" s="26">
        <f>IF(AND(ISNUMBER(Monday0),ISNUMBER(ExamDay)),IF(Monday0+7*20&lt;=ExamDay,21,""),"")</f>
        <v/>
      </c>
      <c r="B27" s="39">
        <f>IF(A27="","",Monday0+7*(A27-1))</f>
        <v/>
      </c>
      <c r="C27" s="26">
        <f>IF(A27="","",ExamDay-B27)</f>
        <v/>
      </c>
      <c r="D27" s="25">
        <f>IF(A27="","",IF(INT(C27/7)=0,"Semana del examen",IF(INT(C27/7)&lt;=SimW,"Simulacros y errores","Aprender temas")))</f>
        <v/>
      </c>
      <c r="E27" s="26">
        <f>IF(A27="","",IF(INT(C27/7)=0,MIN(SesUsed,C27),SesUsed))</f>
        <v/>
      </c>
      <c r="F27" s="26">
        <f>IF(A27="","",E27*MinUsed)</f>
        <v/>
      </c>
      <c r="G27" s="26">
        <f>IF(A27="","",IF(D27="Simulacros y errores",MockWk,0))</f>
        <v/>
      </c>
      <c r="H27" s="25">
        <f>IF(A27="","",IF(D27="Semana del examen","Repaso ligero y errores pendientes",IF(D27="Simulacros y errores",INDEX(TaskNames,MATCH(MOD(A27-1,2)+1,TaskOrder,0)),INDEX(TaskNames,MATCH(MOD(A27-1,5)+1,TaskOrder,0)))))</f>
        <v/>
      </c>
      <c r="I27" s="26">
        <f>IF(A27="","",SUMPRODUCT((SesDay&gt;=B27)*(SesDay&lt;=B27+6)*SesValid))</f>
        <v/>
      </c>
      <c r="J27" s="26">
        <f>IF(A27="","",SUMPRODUCT((SesDay&gt;=B27)*(SesDay&lt;=B27+6)*SesMin))</f>
        <v/>
      </c>
      <c r="K27" s="26">
        <f>IF(A27="","",SUMPRODUCT((MockDay&gt;=B27)*(MockDay&lt;=B27+6)*MockValid))</f>
        <v/>
      </c>
      <c r="L27" s="40">
        <f>IF(A27="","",IF(NOT(ISNUMBER(AsOfDay)),"",IF(B27+6&lt;AsOfDay,IF(AND(I27&gt;=E27,K27&gt;=G27),"Cumplida","No cumplida"),IF(B27&lt;=AsOfDay,"Semana actual","Por venir"))))</f>
        <v/>
      </c>
      <c r="M27" s="41" t="n"/>
    </row>
    <row r="28">
      <c r="A28" s="26">
        <f>IF(AND(ISNUMBER(Monday0),ISNUMBER(ExamDay)),IF(Monday0+7*21&lt;=ExamDay,22,""),"")</f>
        <v/>
      </c>
      <c r="B28" s="39">
        <f>IF(A28="","",Monday0+7*(A28-1))</f>
        <v/>
      </c>
      <c r="C28" s="26">
        <f>IF(A28="","",ExamDay-B28)</f>
        <v/>
      </c>
      <c r="D28" s="25">
        <f>IF(A28="","",IF(INT(C28/7)=0,"Semana del examen",IF(INT(C28/7)&lt;=SimW,"Simulacros y errores","Aprender temas")))</f>
        <v/>
      </c>
      <c r="E28" s="26">
        <f>IF(A28="","",IF(INT(C28/7)=0,MIN(SesUsed,C28),SesUsed))</f>
        <v/>
      </c>
      <c r="F28" s="26">
        <f>IF(A28="","",E28*MinUsed)</f>
        <v/>
      </c>
      <c r="G28" s="26">
        <f>IF(A28="","",IF(D28="Simulacros y errores",MockWk,0))</f>
        <v/>
      </c>
      <c r="H28" s="25">
        <f>IF(A28="","",IF(D28="Semana del examen","Repaso ligero y errores pendientes",IF(D28="Simulacros y errores",INDEX(TaskNames,MATCH(MOD(A28-1,2)+1,TaskOrder,0)),INDEX(TaskNames,MATCH(MOD(A28-1,5)+1,TaskOrder,0)))))</f>
        <v/>
      </c>
      <c r="I28" s="26">
        <f>IF(A28="","",SUMPRODUCT((SesDay&gt;=B28)*(SesDay&lt;=B28+6)*SesValid))</f>
        <v/>
      </c>
      <c r="J28" s="26">
        <f>IF(A28="","",SUMPRODUCT((SesDay&gt;=B28)*(SesDay&lt;=B28+6)*SesMin))</f>
        <v/>
      </c>
      <c r="K28" s="26">
        <f>IF(A28="","",SUMPRODUCT((MockDay&gt;=B28)*(MockDay&lt;=B28+6)*MockValid))</f>
        <v/>
      </c>
      <c r="L28" s="40">
        <f>IF(A28="","",IF(NOT(ISNUMBER(AsOfDay)),"",IF(B28+6&lt;AsOfDay,IF(AND(I28&gt;=E28,K28&gt;=G28),"Cumplida","No cumplida"),IF(B28&lt;=AsOfDay,"Semana actual","Por venir"))))</f>
        <v/>
      </c>
      <c r="M28" s="41" t="n"/>
    </row>
    <row r="29">
      <c r="A29" s="26">
        <f>IF(AND(ISNUMBER(Monday0),ISNUMBER(ExamDay)),IF(Monday0+7*22&lt;=ExamDay,23,""),"")</f>
        <v/>
      </c>
      <c r="B29" s="39">
        <f>IF(A29="","",Monday0+7*(A29-1))</f>
        <v/>
      </c>
      <c r="C29" s="26">
        <f>IF(A29="","",ExamDay-B29)</f>
        <v/>
      </c>
      <c r="D29" s="25">
        <f>IF(A29="","",IF(INT(C29/7)=0,"Semana del examen",IF(INT(C29/7)&lt;=SimW,"Simulacros y errores","Aprender temas")))</f>
        <v/>
      </c>
      <c r="E29" s="26">
        <f>IF(A29="","",IF(INT(C29/7)=0,MIN(SesUsed,C29),SesUsed))</f>
        <v/>
      </c>
      <c r="F29" s="26">
        <f>IF(A29="","",E29*MinUsed)</f>
        <v/>
      </c>
      <c r="G29" s="26">
        <f>IF(A29="","",IF(D29="Simulacros y errores",MockWk,0))</f>
        <v/>
      </c>
      <c r="H29" s="25">
        <f>IF(A29="","",IF(D29="Semana del examen","Repaso ligero y errores pendientes",IF(D29="Simulacros y errores",INDEX(TaskNames,MATCH(MOD(A29-1,2)+1,TaskOrder,0)),INDEX(TaskNames,MATCH(MOD(A29-1,5)+1,TaskOrder,0)))))</f>
        <v/>
      </c>
      <c r="I29" s="26">
        <f>IF(A29="","",SUMPRODUCT((SesDay&gt;=B29)*(SesDay&lt;=B29+6)*SesValid))</f>
        <v/>
      </c>
      <c r="J29" s="26">
        <f>IF(A29="","",SUMPRODUCT((SesDay&gt;=B29)*(SesDay&lt;=B29+6)*SesMin))</f>
        <v/>
      </c>
      <c r="K29" s="26">
        <f>IF(A29="","",SUMPRODUCT((MockDay&gt;=B29)*(MockDay&lt;=B29+6)*MockValid))</f>
        <v/>
      </c>
      <c r="L29" s="40">
        <f>IF(A29="","",IF(NOT(ISNUMBER(AsOfDay)),"",IF(B29+6&lt;AsOfDay,IF(AND(I29&gt;=E29,K29&gt;=G29),"Cumplida","No cumplida"),IF(B29&lt;=AsOfDay,"Semana actual","Por venir"))))</f>
        <v/>
      </c>
      <c r="M29" s="41" t="n"/>
    </row>
    <row r="30">
      <c r="A30" s="26">
        <f>IF(AND(ISNUMBER(Monday0),ISNUMBER(ExamDay)),IF(Monday0+7*23&lt;=ExamDay,24,""),"")</f>
        <v/>
      </c>
      <c r="B30" s="39">
        <f>IF(A30="","",Monday0+7*(A30-1))</f>
        <v/>
      </c>
      <c r="C30" s="26">
        <f>IF(A30="","",ExamDay-B30)</f>
        <v/>
      </c>
      <c r="D30" s="25">
        <f>IF(A30="","",IF(INT(C30/7)=0,"Semana del examen",IF(INT(C30/7)&lt;=SimW,"Simulacros y errores","Aprender temas")))</f>
        <v/>
      </c>
      <c r="E30" s="26">
        <f>IF(A30="","",IF(INT(C30/7)=0,MIN(SesUsed,C30),SesUsed))</f>
        <v/>
      </c>
      <c r="F30" s="26">
        <f>IF(A30="","",E30*MinUsed)</f>
        <v/>
      </c>
      <c r="G30" s="26">
        <f>IF(A30="","",IF(D30="Simulacros y errores",MockWk,0))</f>
        <v/>
      </c>
      <c r="H30" s="25">
        <f>IF(A30="","",IF(D30="Semana del examen","Repaso ligero y errores pendientes",IF(D30="Simulacros y errores",INDEX(TaskNames,MATCH(MOD(A30-1,2)+1,TaskOrder,0)),INDEX(TaskNames,MATCH(MOD(A30-1,5)+1,TaskOrder,0)))))</f>
        <v/>
      </c>
      <c r="I30" s="26">
        <f>IF(A30="","",SUMPRODUCT((SesDay&gt;=B30)*(SesDay&lt;=B30+6)*SesValid))</f>
        <v/>
      </c>
      <c r="J30" s="26">
        <f>IF(A30="","",SUMPRODUCT((SesDay&gt;=B30)*(SesDay&lt;=B30+6)*SesMin))</f>
        <v/>
      </c>
      <c r="K30" s="26">
        <f>IF(A30="","",SUMPRODUCT((MockDay&gt;=B30)*(MockDay&lt;=B30+6)*MockValid))</f>
        <v/>
      </c>
      <c r="L30" s="40">
        <f>IF(A30="","",IF(NOT(ISNUMBER(AsOfDay)),"",IF(B30+6&lt;AsOfDay,IF(AND(I30&gt;=E30,K30&gt;=G30),"Cumplida","No cumplida"),IF(B30&lt;=AsOfDay,"Semana actual","Por venir"))))</f>
        <v/>
      </c>
      <c r="M30" s="41" t="n"/>
    </row>
    <row r="31">
      <c r="A31" s="26">
        <f>IF(AND(ISNUMBER(Monday0),ISNUMBER(ExamDay)),IF(Monday0+7*24&lt;=ExamDay,25,""),"")</f>
        <v/>
      </c>
      <c r="B31" s="39">
        <f>IF(A31="","",Monday0+7*(A31-1))</f>
        <v/>
      </c>
      <c r="C31" s="26">
        <f>IF(A31="","",ExamDay-B31)</f>
        <v/>
      </c>
      <c r="D31" s="25">
        <f>IF(A31="","",IF(INT(C31/7)=0,"Semana del examen",IF(INT(C31/7)&lt;=SimW,"Simulacros y errores","Aprender temas")))</f>
        <v/>
      </c>
      <c r="E31" s="26">
        <f>IF(A31="","",IF(INT(C31/7)=0,MIN(SesUsed,C31),SesUsed))</f>
        <v/>
      </c>
      <c r="F31" s="26">
        <f>IF(A31="","",E31*MinUsed)</f>
        <v/>
      </c>
      <c r="G31" s="26">
        <f>IF(A31="","",IF(D31="Simulacros y errores",MockWk,0))</f>
        <v/>
      </c>
      <c r="H31" s="25">
        <f>IF(A31="","",IF(D31="Semana del examen","Repaso ligero y errores pendientes",IF(D31="Simulacros y errores",INDEX(TaskNames,MATCH(MOD(A31-1,2)+1,TaskOrder,0)),INDEX(TaskNames,MATCH(MOD(A31-1,5)+1,TaskOrder,0)))))</f>
        <v/>
      </c>
      <c r="I31" s="26">
        <f>IF(A31="","",SUMPRODUCT((SesDay&gt;=B31)*(SesDay&lt;=B31+6)*SesValid))</f>
        <v/>
      </c>
      <c r="J31" s="26">
        <f>IF(A31="","",SUMPRODUCT((SesDay&gt;=B31)*(SesDay&lt;=B31+6)*SesMin))</f>
        <v/>
      </c>
      <c r="K31" s="26">
        <f>IF(A31="","",SUMPRODUCT((MockDay&gt;=B31)*(MockDay&lt;=B31+6)*MockValid))</f>
        <v/>
      </c>
      <c r="L31" s="40">
        <f>IF(A31="","",IF(NOT(ISNUMBER(AsOfDay)),"",IF(B31+6&lt;AsOfDay,IF(AND(I31&gt;=E31,K31&gt;=G31),"Cumplida","No cumplida"),IF(B31&lt;=AsOfDay,"Semana actual","Por venir"))))</f>
        <v/>
      </c>
      <c r="M31" s="41" t="n"/>
    </row>
    <row r="32">
      <c r="A32" s="26">
        <f>IF(AND(ISNUMBER(Monday0),ISNUMBER(ExamDay)),IF(Monday0+7*25&lt;=ExamDay,26,""),"")</f>
        <v/>
      </c>
      <c r="B32" s="39">
        <f>IF(A32="","",Monday0+7*(A32-1))</f>
        <v/>
      </c>
      <c r="C32" s="26">
        <f>IF(A32="","",ExamDay-B32)</f>
        <v/>
      </c>
      <c r="D32" s="25">
        <f>IF(A32="","",IF(INT(C32/7)=0,"Semana del examen",IF(INT(C32/7)&lt;=SimW,"Simulacros y errores","Aprender temas")))</f>
        <v/>
      </c>
      <c r="E32" s="26">
        <f>IF(A32="","",IF(INT(C32/7)=0,MIN(SesUsed,C32),SesUsed))</f>
        <v/>
      </c>
      <c r="F32" s="26">
        <f>IF(A32="","",E32*MinUsed)</f>
        <v/>
      </c>
      <c r="G32" s="26">
        <f>IF(A32="","",IF(D32="Simulacros y errores",MockWk,0))</f>
        <v/>
      </c>
      <c r="H32" s="25">
        <f>IF(A32="","",IF(D32="Semana del examen","Repaso ligero y errores pendientes",IF(D32="Simulacros y errores",INDEX(TaskNames,MATCH(MOD(A32-1,2)+1,TaskOrder,0)),INDEX(TaskNames,MATCH(MOD(A32-1,5)+1,TaskOrder,0)))))</f>
        <v/>
      </c>
      <c r="I32" s="26">
        <f>IF(A32="","",SUMPRODUCT((SesDay&gt;=B32)*(SesDay&lt;=B32+6)*SesValid))</f>
        <v/>
      </c>
      <c r="J32" s="26">
        <f>IF(A32="","",SUMPRODUCT((SesDay&gt;=B32)*(SesDay&lt;=B32+6)*SesMin))</f>
        <v/>
      </c>
      <c r="K32" s="26">
        <f>IF(A32="","",SUMPRODUCT((MockDay&gt;=B32)*(MockDay&lt;=B32+6)*MockValid))</f>
        <v/>
      </c>
      <c r="L32" s="40">
        <f>IF(A32="","",IF(NOT(ISNUMBER(AsOfDay)),"",IF(B32+6&lt;AsOfDay,IF(AND(I32&gt;=E32,K32&gt;=G32),"Cumplida","No cumplida"),IF(B32&lt;=AsOfDay,"Semana actual","Por venir"))))</f>
        <v/>
      </c>
      <c r="M32" s="41" t="n"/>
    </row>
  </sheetData>
  <conditionalFormatting sqref="L7:L32">
    <cfRule type="expression" priority="1" dxfId="1">
      <formula>$L7="No cumplida"</formula>
    </cfRule>
  </conditionalFormatting>
  <conditionalFormatting sqref="A7:L32">
    <cfRule type="expression" priority="2" dxfId="2">
      <formula>$L7="Semana actual"</formula>
    </cfRule>
    <cfRule type="expression" priority="3" dxfId="0">
      <formula>$A7&lt;&gt;""</formula>
    </cfRule>
  </conditionalFormatting>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1F3A5F"/>
    <outlinePr summaryBelow="1" summaryRight="1"/>
    <pageSetUpPr fitToPage="1"/>
  </sheetPr>
  <dimension ref="A1:R19"/>
  <sheetViews>
    <sheetView zoomScale="10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40" customWidth="1" min="3" max="3"/>
    <col width="13" customWidth="1" min="4" max="4"/>
    <col width="11" customWidth="1" min="5" max="5"/>
    <col width="12" customWidth="1" min="6" max="6"/>
    <col width="11" customWidth="1" min="7" max="7"/>
    <col width="15" customWidth="1" min="8" max="8"/>
    <col width="11" customWidth="1" min="9" max="9"/>
    <col width="12" customWidth="1" min="10" max="10"/>
    <col width="12" customWidth="1" min="11" max="11"/>
    <col width="9" customWidth="1" min="12" max="12"/>
    <col width="11" customWidth="1" min="13" max="13"/>
    <col width="11" customWidth="1" min="14" max="14"/>
    <col width="11" customWidth="1" min="15" max="15"/>
    <col hidden="1" width="9" customWidth="1" min="16" max="16"/>
    <col hidden="1" width="9" customWidth="1" min="17" max="17"/>
    <col hidden="1" width="14" customWidth="1" min="18" max="18"/>
  </cols>
  <sheetData>
    <row r="1">
      <c r="A1" s="1" t="inlineStr">
        <is>
          <t>Tareas</t>
        </is>
      </c>
    </row>
    <row r="2">
      <c r="A2" s="2" t="inlineStr">
        <is>
          <t>Las cinco tareas del examen. Los aciertos medios salen de los últimos simulacros; los errores, las sesiones y los temas, de sus pestañas.</t>
        </is>
      </c>
    </row>
    <row r="3">
      <c r="A3" s="2" t="inlineStr">
        <is>
          <t>Las preguntas por tarea (amarillo, revisa) se leyeron en una sola página, la del Instituto Cervantes de Bruselas, el 25/10/2026: compruébalas antes de fiarte. Si cambian, escríbelas aquí.</t>
        </is>
      </c>
    </row>
    <row r="5" ht="48" customHeight="1">
      <c r="A5" s="30" t="inlineStr">
        <is>
          <t>#</t>
        </is>
      </c>
      <c r="B5" s="30" t="inlineStr">
        <is>
          <t>Tarea</t>
        </is>
      </c>
      <c r="C5" s="30" t="inlineStr">
        <is>
          <t>Qué evalúa (resumido de la página del Instituto Cervantes)</t>
        </is>
      </c>
      <c r="D5" s="30" t="inlineStr">
        <is>
          <t>Preguntas (revisa)</t>
        </is>
      </c>
      <c r="E5" s="31" t="inlineStr">
        <is>
          <t>% del examen</t>
        </is>
      </c>
      <c r="F5" s="31" t="inlineStr">
        <is>
          <t>Aciertos medios</t>
        </is>
      </c>
      <c r="G5" s="31" t="inlineStr">
        <is>
          <t>% de acierto</t>
        </is>
      </c>
      <c r="H5" s="31" t="inlineStr">
        <is>
          <t>Preguntas que fallas de media</t>
        </is>
      </c>
      <c r="I5" s="31" t="inlineStr">
        <is>
          <t>Errores contados</t>
        </is>
      </c>
      <c r="J5" s="31" t="inlineStr">
        <is>
          <t>Errores sin repasar</t>
        </is>
      </c>
      <c r="K5" s="31" t="inlineStr">
        <is>
          <t>Minutos de estudio</t>
        </is>
      </c>
      <c r="L5" s="31" t="inlineStr">
        <is>
          <t>Temas</t>
        </is>
      </c>
      <c r="M5" s="31" t="inlineStr">
        <is>
          <t>Temas repasados</t>
        </is>
      </c>
      <c r="N5" s="31" t="inlineStr">
        <is>
          <t>% repasado</t>
        </is>
      </c>
      <c r="O5" s="31" t="inlineStr">
        <is>
          <t>Orden de trabajo</t>
        </is>
      </c>
      <c r="P5" s="31" t="inlineStr">
        <is>
          <t>Auxiliar: preguntas usadas</t>
        </is>
      </c>
      <c r="Q5" s="31" t="inlineStr">
        <is>
          <t>Auxiliar: preguntas falladas</t>
        </is>
      </c>
      <c r="R5" s="31" t="inlineStr">
        <is>
          <t>Auxiliar: clave de orden</t>
        </is>
      </c>
    </row>
    <row r="6" ht="46" customHeight="1">
      <c r="A6" s="42" t="n">
        <v>1</v>
      </c>
      <c r="B6" s="43" t="inlineStr">
        <is>
          <t>T1 Gobierno y leyes</t>
        </is>
      </c>
      <c r="C6" s="44" t="inlineStr">
        <is>
          <t>Gobierno, poderes e instituciones del Estado, leyes fundamentales y participación ciudadana.</t>
        </is>
      </c>
      <c r="D6" s="45" t="n">
        <v>10</v>
      </c>
      <c r="E6" s="46">
        <f>IF($D$11&gt;0,P6/$D$11,"")</f>
        <v/>
      </c>
      <c r="F6" s="47">
        <f>IF(MockN=0,"",SUMPRODUCT(MockUsed*Simulacros!$Q$7:$Q$46)/MockN)</f>
        <v/>
      </c>
      <c r="G6" s="46">
        <f>IF(OR(F6="",P6=0),"",F6/P6)</f>
        <v/>
      </c>
      <c r="H6" s="47">
        <f>IF(F6="","",P6-F6)</f>
        <v/>
      </c>
      <c r="I6" s="48">
        <f>COUNTIF(ErrTask,A6)</f>
        <v/>
      </c>
      <c r="J6" s="48">
        <f>COUNTIFS(ErrTask,A6,ErrPend,1)</f>
        <v/>
      </c>
      <c r="K6" s="48">
        <f>SUMIFS(SesMin,SesTask,A6)</f>
        <v/>
      </c>
      <c r="L6" s="48">
        <f>COUNTIF(TopicTask,A6)</f>
        <v/>
      </c>
      <c r="M6" s="48">
        <f>COUNTIFS(TopicTask,A6,TopicDone,1)</f>
        <v/>
      </c>
      <c r="N6" s="46">
        <f>IF(L6&gt;0,M6/L6,"")</f>
        <v/>
      </c>
      <c r="O6" s="48">
        <f>1+SUMPRODUCT(--($R$6:$R$10&gt;R6))</f>
        <v/>
      </c>
      <c r="P6" s="49">
        <f>IF(ISNUMBER(D6),IF(AND(D6&gt;=0,D6&lt;=100,D6=INT(D6)),D6,0),0)</f>
        <v/>
      </c>
      <c r="Q6" s="49">
        <f>IF(MockN=0,P6,MockN*P6-SUMPRODUCT(MockUsed*Simulacros!$Q$7:$Q$46))</f>
        <v/>
      </c>
      <c r="R6" s="49">
        <f>Q6*1000000+J6*1000+(6-A6)</f>
        <v/>
      </c>
    </row>
    <row r="7" ht="46" customHeight="1">
      <c r="A7" s="42" t="n">
        <v>2</v>
      </c>
      <c r="B7" s="43" t="inlineStr">
        <is>
          <t>T2 Deberes y derechos</t>
        </is>
      </c>
      <c r="C7" s="44" t="inlineStr">
        <is>
          <t>Deberes y derechos que comporta la nacionalidad española.</t>
        </is>
      </c>
      <c r="D7" s="45" t="n">
        <v>3</v>
      </c>
      <c r="E7" s="46">
        <f>IF($D$11&gt;0,P7/$D$11,"")</f>
        <v/>
      </c>
      <c r="F7" s="47">
        <f>IF(MockN=0,"",SUMPRODUCT(MockUsed*Simulacros!$R$7:$R$46)/MockN)</f>
        <v/>
      </c>
      <c r="G7" s="46">
        <f>IF(OR(F7="",P7=0),"",F7/P7)</f>
        <v/>
      </c>
      <c r="H7" s="47">
        <f>IF(F7="","",P7-F7)</f>
        <v/>
      </c>
      <c r="I7" s="48">
        <f>COUNTIF(ErrTask,A7)</f>
        <v/>
      </c>
      <c r="J7" s="48">
        <f>COUNTIFS(ErrTask,A7,ErrPend,1)</f>
        <v/>
      </c>
      <c r="K7" s="48">
        <f>SUMIFS(SesMin,SesTask,A7)</f>
        <v/>
      </c>
      <c r="L7" s="48">
        <f>COUNTIF(TopicTask,A7)</f>
        <v/>
      </c>
      <c r="M7" s="48">
        <f>COUNTIFS(TopicTask,A7,TopicDone,1)</f>
        <v/>
      </c>
      <c r="N7" s="46">
        <f>IF(L7&gt;0,M7/L7,"")</f>
        <v/>
      </c>
      <c r="O7" s="48">
        <f>1+SUMPRODUCT(--($R$6:$R$10&gt;R7))</f>
        <v/>
      </c>
      <c r="P7" s="49">
        <f>IF(ISNUMBER(D7),IF(AND(D7&gt;=0,D7&lt;=100,D7=INT(D7)),D7,0),0)</f>
        <v/>
      </c>
      <c r="Q7" s="49">
        <f>IF(MockN=0,P7,MockN*P7-SUMPRODUCT(MockUsed*Simulacros!$R$7:$R$46))</f>
        <v/>
      </c>
      <c r="R7" s="49">
        <f>Q7*1000000+J7*1000+(6-A7)</f>
        <v/>
      </c>
    </row>
    <row r="8" ht="46" customHeight="1">
      <c r="A8" s="42" t="n">
        <v>3</v>
      </c>
      <c r="B8" s="43" t="inlineStr">
        <is>
          <t>T3 Territorio y geografía</t>
        </is>
      </c>
      <c r="C8" s="44" t="inlineStr">
        <is>
          <t>Organización territorial y geografía física y política de España.</t>
        </is>
      </c>
      <c r="D8" s="45" t="n">
        <v>2</v>
      </c>
      <c r="E8" s="46">
        <f>IF($D$11&gt;0,P8/$D$11,"")</f>
        <v/>
      </c>
      <c r="F8" s="47">
        <f>IF(MockN=0,"",SUMPRODUCT(MockUsed*Simulacros!$S$7:$S$46)/MockN)</f>
        <v/>
      </c>
      <c r="G8" s="46">
        <f>IF(OR(F8="",P8=0),"",F8/P8)</f>
        <v/>
      </c>
      <c r="H8" s="47">
        <f>IF(F8="","",P8-F8)</f>
        <v/>
      </c>
      <c r="I8" s="48">
        <f>COUNTIF(ErrTask,A8)</f>
        <v/>
      </c>
      <c r="J8" s="48">
        <f>COUNTIFS(ErrTask,A8,ErrPend,1)</f>
        <v/>
      </c>
      <c r="K8" s="48">
        <f>SUMIFS(SesMin,SesTask,A8)</f>
        <v/>
      </c>
      <c r="L8" s="48">
        <f>COUNTIF(TopicTask,A8)</f>
        <v/>
      </c>
      <c r="M8" s="48">
        <f>COUNTIFS(TopicTask,A8,TopicDone,1)</f>
        <v/>
      </c>
      <c r="N8" s="46">
        <f>IF(L8&gt;0,M8/L8,"")</f>
        <v/>
      </c>
      <c r="O8" s="48">
        <f>1+SUMPRODUCT(--($R$6:$R$10&gt;R8))</f>
        <v/>
      </c>
      <c r="P8" s="49">
        <f>IF(ISNUMBER(D8),IF(AND(D8&gt;=0,D8&lt;=100,D8=INT(D8)),D8,0),0)</f>
        <v/>
      </c>
      <c r="Q8" s="49">
        <f>IF(MockN=0,P8,MockN*P8-SUMPRODUCT(MockUsed*Simulacros!$S$7:$S$46))</f>
        <v/>
      </c>
      <c r="R8" s="49">
        <f>Q8*1000000+J8*1000+(6-A8)</f>
        <v/>
      </c>
    </row>
    <row r="9" ht="46" customHeight="1">
      <c r="A9" s="42" t="n">
        <v>4</v>
      </c>
      <c r="B9" s="43" t="inlineStr">
        <is>
          <t>T4 Tradiciones e historia</t>
        </is>
      </c>
      <c r="C9" s="44" t="inlineStr">
        <is>
          <t>Tradiciones, aspectos culturales y hechos históricos españoles relevantes.</t>
        </is>
      </c>
      <c r="D9" s="45" t="n">
        <v>3</v>
      </c>
      <c r="E9" s="46">
        <f>IF($D$11&gt;0,P9/$D$11,"")</f>
        <v/>
      </c>
      <c r="F9" s="47">
        <f>IF(MockN=0,"",SUMPRODUCT(MockUsed*Simulacros!$T$7:$T$46)/MockN)</f>
        <v/>
      </c>
      <c r="G9" s="46">
        <f>IF(OR(F9="",P9=0),"",F9/P9)</f>
        <v/>
      </c>
      <c r="H9" s="47">
        <f>IF(F9="","",P9-F9)</f>
        <v/>
      </c>
      <c r="I9" s="48">
        <f>COUNTIF(ErrTask,A9)</f>
        <v/>
      </c>
      <c r="J9" s="48">
        <f>COUNTIFS(ErrTask,A9,ErrPend,1)</f>
        <v/>
      </c>
      <c r="K9" s="48">
        <f>SUMIFS(SesMin,SesTask,A9)</f>
        <v/>
      </c>
      <c r="L9" s="48">
        <f>COUNTIF(TopicTask,A9)</f>
        <v/>
      </c>
      <c r="M9" s="48">
        <f>COUNTIFS(TopicTask,A9,TopicDone,1)</f>
        <v/>
      </c>
      <c r="N9" s="46">
        <f>IF(L9&gt;0,M9/L9,"")</f>
        <v/>
      </c>
      <c r="O9" s="48">
        <f>1+SUMPRODUCT(--($R$6:$R$10&gt;R9))</f>
        <v/>
      </c>
      <c r="P9" s="49">
        <f>IF(ISNUMBER(D9),IF(AND(D9&gt;=0,D9&lt;=100,D9=INT(D9)),D9,0),0)</f>
        <v/>
      </c>
      <c r="Q9" s="49">
        <f>IF(MockN=0,P9,MockN*P9-SUMPRODUCT(MockUsed*Simulacros!$T$7:$T$46))</f>
        <v/>
      </c>
      <c r="R9" s="49">
        <f>Q9*1000000+J9*1000+(6-A9)</f>
        <v/>
      </c>
    </row>
    <row r="10" ht="46" customHeight="1">
      <c r="A10" s="42" t="n">
        <v>5</v>
      </c>
      <c r="B10" s="43" t="inlineStr">
        <is>
          <t>T5 Vida diaria y trámites</t>
        </is>
      </c>
      <c r="C10" s="44" t="inlineStr">
        <is>
          <t>Vida cotidiana y comportamiento en sociedad, y trámites administrativos en España.</t>
        </is>
      </c>
      <c r="D10" s="45" t="n">
        <v>7</v>
      </c>
      <c r="E10" s="46">
        <f>IF($D$11&gt;0,P10/$D$11,"")</f>
        <v/>
      </c>
      <c r="F10" s="47">
        <f>IF(MockN=0,"",SUMPRODUCT(MockUsed*Simulacros!$U$7:$U$46)/MockN)</f>
        <v/>
      </c>
      <c r="G10" s="46">
        <f>IF(OR(F10="",P10=0),"",F10/P10)</f>
        <v/>
      </c>
      <c r="H10" s="47">
        <f>IF(F10="","",P10-F10)</f>
        <v/>
      </c>
      <c r="I10" s="48">
        <f>COUNTIF(ErrTask,A10)</f>
        <v/>
      </c>
      <c r="J10" s="48">
        <f>COUNTIFS(ErrTask,A10,ErrPend,1)</f>
        <v/>
      </c>
      <c r="K10" s="48">
        <f>SUMIFS(SesMin,SesTask,A10)</f>
        <v/>
      </c>
      <c r="L10" s="48">
        <f>COUNTIF(TopicTask,A10)</f>
        <v/>
      </c>
      <c r="M10" s="48">
        <f>COUNTIFS(TopicTask,A10,TopicDone,1)</f>
        <v/>
      </c>
      <c r="N10" s="46">
        <f>IF(L10&gt;0,M10/L10,"")</f>
        <v/>
      </c>
      <c r="O10" s="48">
        <f>1+SUMPRODUCT(--($R$6:$R$10&gt;R10))</f>
        <v/>
      </c>
      <c r="P10" s="49">
        <f>IF(ISNUMBER(D10),IF(AND(D10&gt;=0,D10&lt;=100,D10=INT(D10)),D10,0),0)</f>
        <v/>
      </c>
      <c r="Q10" s="49">
        <f>IF(MockN=0,P10,MockN*P10-SUMPRODUCT(MockUsed*Simulacros!$U$7:$U$46))</f>
        <v/>
      </c>
      <c r="R10" s="49">
        <f>Q10*1000000+J10*1000+(6-A10)</f>
        <v/>
      </c>
    </row>
    <row r="11">
      <c r="B11" s="11" t="inlineStr">
        <is>
          <t>Total</t>
        </is>
      </c>
      <c r="C11" s="11" t="n"/>
      <c r="D11" s="21">
        <f>SUM(P6:P10)</f>
        <v/>
      </c>
      <c r="E11" s="50">
        <f>IF(D11&gt;0,SUM(E6:E10),"")</f>
        <v/>
      </c>
      <c r="F11" s="22">
        <f>IF(MockN=0,"",SUM(F6:F10))</f>
        <v/>
      </c>
      <c r="G11" s="50">
        <f>IF(OR(F11="",D11=0),"",F11/D11)</f>
        <v/>
      </c>
      <c r="H11" s="22">
        <f>IF(F11="","",D11-F11)</f>
        <v/>
      </c>
      <c r="I11" s="21">
        <f>SUM(I6:I10)</f>
        <v/>
      </c>
      <c r="J11" s="21">
        <f>SUM(J6:J10)</f>
        <v/>
      </c>
      <c r="K11" s="21">
        <f>SUM(K6:K10)</f>
        <v/>
      </c>
      <c r="L11" s="21">
        <f>SUM(L6:L10)</f>
        <v/>
      </c>
      <c r="M11" s="21">
        <f>SUM(M6:M10)</f>
        <v/>
      </c>
      <c r="N11" s="50">
        <f>IF(L11&gt;0,M11/L11,"")</f>
        <v/>
      </c>
    </row>
    <row r="12">
      <c r="B12" s="51">
        <f>IF(D11=ExamQ,"OK: las tareas suman "&amp;ExamQ&amp;" preguntas, como el examen.","Revisa: las tareas suman "&amp;D11&amp;" preguntas y el examen tiene "&amp;ExamQ&amp;".")</f>
        <v/>
      </c>
    </row>
    <row r="14">
      <c r="B14" s="3" t="inlineStr">
        <is>
          <t>Reparto del examen en dos bloques</t>
        </is>
      </c>
    </row>
    <row r="15">
      <c r="B15" s="30" t="inlineStr">
        <is>
          <t>Bloque</t>
        </is>
      </c>
      <c r="C15" s="30" t="inlineStr">
        <is>
          <t>Nombre</t>
        </is>
      </c>
      <c r="D15" s="31" t="inlineStr">
        <is>
          <t>Peso</t>
        </is>
      </c>
      <c r="E15" s="31" t="inlineStr">
        <is>
          <t>Preguntas</t>
        </is>
      </c>
    </row>
    <row r="16">
      <c r="B16" s="52" t="inlineStr">
        <is>
          <t>Bloque 1</t>
        </is>
      </c>
      <c r="C16" s="34" t="inlineStr">
        <is>
          <t>Gobierno, legislación y participación ciudadana en España</t>
        </is>
      </c>
      <c r="D16" s="38">
        <f>Ajustes!$D$20</f>
        <v/>
      </c>
      <c r="E16" s="36">
        <f>ROUND(D16*ExamQ,0)</f>
        <v/>
      </c>
    </row>
    <row r="17">
      <c r="B17" s="52" t="inlineStr">
        <is>
          <t>Bloque 2</t>
        </is>
      </c>
      <c r="C17" s="34" t="inlineStr">
        <is>
          <t>Cultura, historia y sociedad españolas</t>
        </is>
      </c>
      <c r="D17" s="38">
        <f>Ajustes!$D$21</f>
        <v/>
      </c>
      <c r="E17" s="36">
        <f>ROUND(D17*ExamQ,0)</f>
        <v/>
      </c>
    </row>
    <row r="19">
      <c r="B19" s="2" t="inlineStr">
        <is>
          <t>Las dos páginas leídas dan el reparto 60 % y 40 %, pero no dicen qué tareas entran en cada bloque.</t>
        </is>
      </c>
    </row>
  </sheetData>
  <conditionalFormatting sqref="B12">
    <cfRule type="expression" priority="1" dxfId="3">
      <formula>LEFT($B$12,2)&lt;&gt;"OK"</formula>
    </cfRule>
  </conditionalFormatting>
  <conditionalFormatting sqref="O6:O10">
    <cfRule type="expression" priority="2" dxfId="4">
      <formula>$O6&lt;=2</formula>
    </cfRule>
  </conditionalFormatting>
  <dataValidations count="1">
    <dataValidation sqref="D6:D10" showDropDown="0" showInputMessage="0" showErrorMessage="1" allowBlank="1" errorTitle="Preguntas" error="Escribe un número entero de preguntas." type="whole" operator="between">
      <formula1>0</formula1>
      <formula2>100</formula2>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1F3A5F"/>
    <outlinePr summaryBelow="1" summaryRight="1"/>
    <pageSetUpPr fitToPage="1"/>
  </sheetPr>
  <dimension ref="A1:W46"/>
  <sheetViews>
    <sheetView zoomScale="100" workbookViewId="0">
      <pane xSplit="1" ySplit="6" topLeftCell="B7" activePane="bottomRight" state="frozen"/>
      <selection pane="topRight"/>
      <selection pane="bottomLeft"/>
      <selection pane="bottomRight" activeCell="A1" sqref="A1"/>
    </sheetView>
  </sheetViews>
  <sheetFormatPr baseColWidth="8" defaultRowHeight="15"/>
  <cols>
    <col width="14" customWidth="1" min="1" max="1"/>
    <col width="9" customWidth="1" min="2" max="2"/>
    <col width="9" customWidth="1" min="3" max="3"/>
    <col width="9" customWidth="1" min="4" max="4"/>
    <col width="9" customWidth="1" min="5" max="5"/>
    <col width="9" customWidth="1" min="6" max="6"/>
    <col width="10" customWidth="1" min="7" max="7"/>
    <col width="36" customWidth="1" min="8" max="8"/>
    <col width="34" customWidth="1" min="9" max="9"/>
    <col width="11" customWidth="1" min="10" max="10"/>
    <col width="22" customWidth="1" min="11" max="11"/>
    <col width="11" customWidth="1" min="12" max="12"/>
    <col width="16" customWidth="1" min="13" max="13"/>
    <col hidden="1" width="9" customWidth="1" min="14" max="14"/>
    <col hidden="1" width="13" customWidth="1" min="15" max="15"/>
    <col hidden="1" width="9" customWidth="1" min="16" max="16"/>
    <col hidden="1" width="9" customWidth="1" min="17" max="17"/>
    <col hidden="1" width="9" customWidth="1" min="18" max="18"/>
    <col hidden="1" width="9" customWidth="1" min="19" max="19"/>
    <col hidden="1" width="9" customWidth="1" min="20" max="20"/>
    <col hidden="1" width="9" customWidth="1" min="21" max="21"/>
    <col hidden="1" width="10" customWidth="1" min="22" max="22"/>
    <col hidden="1" width="11" customWidth="1" min="23" max="23"/>
  </cols>
  <sheetData>
    <row r="1">
      <c r="A1" s="1" t="inlineStr">
        <is>
          <t>Simulacros</t>
        </is>
      </c>
    </row>
    <row r="2">
      <c r="A2" s="2" t="inlineStr">
        <is>
          <t>Una línea por simulacro: la fecha, los aciertos de cada tarea y, si quieres, los minutos. Solo cuentan las líneas con OK en Comprobación. Calculados: total, resultado frente al mínimo, % y tiempo.</t>
        </is>
      </c>
    </row>
    <row r="3">
      <c r="A3" s="13" t="inlineStr">
        <is>
          <t>Simulacros contados</t>
        </is>
      </c>
      <c r="D3" s="21">
        <f>SUM(N7:N46)</f>
        <v/>
      </c>
      <c r="F3" s="13" t="inlineStr">
        <is>
          <t>Líneas por arreglar</t>
        </is>
      </c>
      <c r="H3" s="53">
        <f>COUNTIF(I7:I46,"?*")-COUNTIF(I7:I46,"OK")</f>
        <v/>
      </c>
    </row>
    <row r="4">
      <c r="A4" s="13" t="inlineStr">
        <is>
          <t>Entran en la media</t>
        </is>
      </c>
      <c r="D4" s="21">
        <f>SUM(P7:P46)</f>
        <v/>
      </c>
    </row>
    <row r="5">
      <c r="B5" s="54">
        <f>INDEX(TaskQ,1)</f>
        <v/>
      </c>
      <c r="C5" s="54">
        <f>INDEX(TaskQ,2)</f>
        <v/>
      </c>
      <c r="D5" s="54">
        <f>INDEX(TaskQ,3)</f>
        <v/>
      </c>
      <c r="E5" s="54">
        <f>INDEX(TaskQ,4)</f>
        <v/>
      </c>
      <c r="F5" s="54">
        <f>INDEX(TaskQ,5)</f>
        <v/>
      </c>
    </row>
    <row r="6" ht="30" customHeight="1">
      <c r="A6" s="30" t="inlineStr">
        <is>
          <t>Fecha</t>
        </is>
      </c>
      <c r="B6" s="30" t="inlineStr">
        <is>
          <t>T1</t>
        </is>
      </c>
      <c r="C6" s="30" t="inlineStr">
        <is>
          <t>T2</t>
        </is>
      </c>
      <c r="D6" s="30" t="inlineStr">
        <is>
          <t>T3</t>
        </is>
      </c>
      <c r="E6" s="30" t="inlineStr">
        <is>
          <t>T4</t>
        </is>
      </c>
      <c r="F6" s="30" t="inlineStr">
        <is>
          <t>T5</t>
        </is>
      </c>
      <c r="G6" s="30" t="inlineStr">
        <is>
          <t>Minutos</t>
        </is>
      </c>
      <c r="H6" s="30" t="inlineStr">
        <is>
          <t>Notas (opcional)</t>
        </is>
      </c>
      <c r="I6" s="31" t="inlineStr">
        <is>
          <t>Comprobación</t>
        </is>
      </c>
      <c r="J6" s="31" t="inlineStr">
        <is>
          <t>Total</t>
        </is>
      </c>
      <c r="K6" s="31" t="inlineStr">
        <is>
          <t>Frente al mínimo</t>
        </is>
      </c>
      <c r="L6" s="31" t="inlineStr">
        <is>
          <t>% aciertos</t>
        </is>
      </c>
      <c r="M6" s="31" t="inlineStr">
        <is>
          <t>Tiempo</t>
        </is>
      </c>
      <c r="N6" s="31" t="inlineStr">
        <is>
          <t>Auxiliar: cuenta</t>
        </is>
      </c>
      <c r="O6" s="31" t="inlineStr">
        <is>
          <t>Auxiliar: clave</t>
        </is>
      </c>
      <c r="P6" s="31" t="inlineStr">
        <is>
          <t>Auxiliar: en la media</t>
        </is>
      </c>
      <c r="Q6" s="31" t="inlineStr">
        <is>
          <t>Auxiliar T1</t>
        </is>
      </c>
      <c r="R6" s="31" t="inlineStr">
        <is>
          <t>Auxiliar T2</t>
        </is>
      </c>
      <c r="S6" s="31" t="inlineStr">
        <is>
          <t>Auxiliar T3</t>
        </is>
      </c>
      <c r="T6" s="31" t="inlineStr">
        <is>
          <t>Auxiliar T4</t>
        </is>
      </c>
      <c r="U6" s="31" t="inlineStr">
        <is>
          <t>Auxiliar T5</t>
        </is>
      </c>
      <c r="V6" s="31" t="inlineStr">
        <is>
          <t>Auxiliar: total</t>
        </is>
      </c>
      <c r="W6" s="31" t="inlineStr">
        <is>
          <t>Auxiliar: día</t>
        </is>
      </c>
    </row>
    <row r="7">
      <c r="A7" s="32" t="n"/>
      <c r="B7" s="35" t="n"/>
      <c r="C7" s="35" t="n"/>
      <c r="D7" s="35" t="n"/>
      <c r="E7" s="35" t="n"/>
      <c r="F7" s="35" t="n"/>
      <c r="G7" s="35" t="n"/>
      <c r="H7" s="41" t="n"/>
      <c r="I7" s="55">
        <f>IF(COUNTA(A7:H7)=0,"",IF(NOT(ISNUMBER(A7)),"Falta la fecha",IF(COUNT(B7:F7)&lt;5,"Faltan los aciertos de alguna tarea",IF(OR(B7&lt;0,B7&gt;INDEX(TaskQ,1),B7&lt;&gt;INT(B7),C7&lt;0,C7&gt;INDEX(TaskQ,2),C7&lt;&gt;INT(C7),D7&lt;0,D7&gt;INDEX(TaskQ,3),D7&lt;&gt;INT(D7),E7&lt;0,E7&gt;INDEX(TaskQ,4),E7&lt;&gt;INT(E7),F7&lt;0,F7&gt;INDEX(TaskQ,5),F7&lt;&gt;INT(F7)),"Aciertos fuera de rango",IF(AND(G7&lt;&gt;"",IF(ISNUMBER(G7),G7&lt;=0,TRUE)),"Minutos no válidos","OK")))))</f>
        <v/>
      </c>
      <c r="J7" s="36">
        <f>IF(N7=1,SUM(B7:F7),"")</f>
        <v/>
      </c>
      <c r="K7" s="55">
        <f>IF(N7=1,IF(J7&gt;=MinPass,"Alcanza el mínimo","Por debajo del mínimo"),"")</f>
        <v/>
      </c>
      <c r="L7" s="38">
        <f>IF(AND(N7=1,TaskQSum&gt;0),J7/TaskQSum,"")</f>
        <v/>
      </c>
      <c r="M7" s="56">
        <f>IF(N7=1,IF(AND(ISNUMBER(G7),G7&gt;0),IF(G7&lt;=ExamMin,"En tiempo","Fuera de tiempo"),""),"")</f>
        <v/>
      </c>
      <c r="N7" s="57">
        <f>IF(I7="OK",1,0)</f>
        <v/>
      </c>
      <c r="O7" s="57">
        <f>IF(N7=1,INT(A7)*1000+ROW()-6,0)</f>
        <v/>
      </c>
      <c r="P7" s="57">
        <f>IF(N7=1,IF(O7&gt;=LARGE(MockKey,MIN(AvgN,MockCount)),1,0),0)</f>
        <v/>
      </c>
      <c r="Q7" s="57">
        <f>IF($N7=1,B7,0)</f>
        <v/>
      </c>
      <c r="R7" s="57">
        <f>IF($N7=1,C7,0)</f>
        <v/>
      </c>
      <c r="S7" s="57">
        <f>IF($N7=1,D7,0)</f>
        <v/>
      </c>
      <c r="T7" s="57">
        <f>IF($N7=1,E7,0)</f>
        <v/>
      </c>
      <c r="U7" s="57">
        <f>IF($N7=1,F7,0)</f>
        <v/>
      </c>
      <c r="V7" s="57">
        <f>IF(N7=1,SUM(B7:F7),0)</f>
        <v/>
      </c>
      <c r="W7" s="57">
        <f>IF(N7=1,INT(A7),0)</f>
        <v/>
      </c>
    </row>
    <row r="8">
      <c r="A8" s="32" t="n"/>
      <c r="B8" s="35" t="n"/>
      <c r="C8" s="35" t="n"/>
      <c r="D8" s="35" t="n"/>
      <c r="E8" s="35" t="n"/>
      <c r="F8" s="35" t="n"/>
      <c r="G8" s="35" t="n"/>
      <c r="H8" s="41" t="n"/>
      <c r="I8" s="55">
        <f>IF(COUNTA(A8:H8)=0,"",IF(NOT(ISNUMBER(A8)),"Falta la fecha",IF(COUNT(B8:F8)&lt;5,"Faltan los aciertos de alguna tarea",IF(OR(B8&lt;0,B8&gt;INDEX(TaskQ,1),B8&lt;&gt;INT(B8),C8&lt;0,C8&gt;INDEX(TaskQ,2),C8&lt;&gt;INT(C8),D8&lt;0,D8&gt;INDEX(TaskQ,3),D8&lt;&gt;INT(D8),E8&lt;0,E8&gt;INDEX(TaskQ,4),E8&lt;&gt;INT(E8),F8&lt;0,F8&gt;INDEX(TaskQ,5),F8&lt;&gt;INT(F8)),"Aciertos fuera de rango",IF(AND(G8&lt;&gt;"",IF(ISNUMBER(G8),G8&lt;=0,TRUE)),"Minutos no válidos","OK")))))</f>
        <v/>
      </c>
      <c r="J8" s="36">
        <f>IF(N8=1,SUM(B8:F8),"")</f>
        <v/>
      </c>
      <c r="K8" s="55">
        <f>IF(N8=1,IF(J8&gt;=MinPass,"Alcanza el mínimo","Por debajo del mínimo"),"")</f>
        <v/>
      </c>
      <c r="L8" s="38">
        <f>IF(AND(N8=1,TaskQSum&gt;0),J8/TaskQSum,"")</f>
        <v/>
      </c>
      <c r="M8" s="56">
        <f>IF(N8=1,IF(AND(ISNUMBER(G8),G8&gt;0),IF(G8&lt;=ExamMin,"En tiempo","Fuera de tiempo"),""),"")</f>
        <v/>
      </c>
      <c r="N8" s="57">
        <f>IF(I8="OK",1,0)</f>
        <v/>
      </c>
      <c r="O8" s="57">
        <f>IF(N8=1,INT(A8)*1000+ROW()-6,0)</f>
        <v/>
      </c>
      <c r="P8" s="57">
        <f>IF(N8=1,IF(O8&gt;=LARGE(MockKey,MIN(AvgN,MockCount)),1,0),0)</f>
        <v/>
      </c>
      <c r="Q8" s="57">
        <f>IF($N8=1,B8,0)</f>
        <v/>
      </c>
      <c r="R8" s="57">
        <f>IF($N8=1,C8,0)</f>
        <v/>
      </c>
      <c r="S8" s="57">
        <f>IF($N8=1,D8,0)</f>
        <v/>
      </c>
      <c r="T8" s="57">
        <f>IF($N8=1,E8,0)</f>
        <v/>
      </c>
      <c r="U8" s="57">
        <f>IF($N8=1,F8,0)</f>
        <v/>
      </c>
      <c r="V8" s="57">
        <f>IF(N8=1,SUM(B8:F8),0)</f>
        <v/>
      </c>
      <c r="W8" s="57">
        <f>IF(N8=1,INT(A8),0)</f>
        <v/>
      </c>
    </row>
    <row r="9">
      <c r="A9" s="32" t="n"/>
      <c r="B9" s="35" t="n"/>
      <c r="C9" s="35" t="n"/>
      <c r="D9" s="35" t="n"/>
      <c r="E9" s="35" t="n"/>
      <c r="F9" s="35" t="n"/>
      <c r="G9" s="35" t="n"/>
      <c r="H9" s="41" t="n"/>
      <c r="I9" s="55">
        <f>IF(COUNTA(A9:H9)=0,"",IF(NOT(ISNUMBER(A9)),"Falta la fecha",IF(COUNT(B9:F9)&lt;5,"Faltan los aciertos de alguna tarea",IF(OR(B9&lt;0,B9&gt;INDEX(TaskQ,1),B9&lt;&gt;INT(B9),C9&lt;0,C9&gt;INDEX(TaskQ,2),C9&lt;&gt;INT(C9),D9&lt;0,D9&gt;INDEX(TaskQ,3),D9&lt;&gt;INT(D9),E9&lt;0,E9&gt;INDEX(TaskQ,4),E9&lt;&gt;INT(E9),F9&lt;0,F9&gt;INDEX(TaskQ,5),F9&lt;&gt;INT(F9)),"Aciertos fuera de rango",IF(AND(G9&lt;&gt;"",IF(ISNUMBER(G9),G9&lt;=0,TRUE)),"Minutos no válidos","OK")))))</f>
        <v/>
      </c>
      <c r="J9" s="36">
        <f>IF(N9=1,SUM(B9:F9),"")</f>
        <v/>
      </c>
      <c r="K9" s="55">
        <f>IF(N9=1,IF(J9&gt;=MinPass,"Alcanza el mínimo","Por debajo del mínimo"),"")</f>
        <v/>
      </c>
      <c r="L9" s="38">
        <f>IF(AND(N9=1,TaskQSum&gt;0),J9/TaskQSum,"")</f>
        <v/>
      </c>
      <c r="M9" s="56">
        <f>IF(N9=1,IF(AND(ISNUMBER(G9),G9&gt;0),IF(G9&lt;=ExamMin,"En tiempo","Fuera de tiempo"),""),"")</f>
        <v/>
      </c>
      <c r="N9" s="57">
        <f>IF(I9="OK",1,0)</f>
        <v/>
      </c>
      <c r="O9" s="57">
        <f>IF(N9=1,INT(A9)*1000+ROW()-6,0)</f>
        <v/>
      </c>
      <c r="P9" s="57">
        <f>IF(N9=1,IF(O9&gt;=LARGE(MockKey,MIN(AvgN,MockCount)),1,0),0)</f>
        <v/>
      </c>
      <c r="Q9" s="57">
        <f>IF($N9=1,B9,0)</f>
        <v/>
      </c>
      <c r="R9" s="57">
        <f>IF($N9=1,C9,0)</f>
        <v/>
      </c>
      <c r="S9" s="57">
        <f>IF($N9=1,D9,0)</f>
        <v/>
      </c>
      <c r="T9" s="57">
        <f>IF($N9=1,E9,0)</f>
        <v/>
      </c>
      <c r="U9" s="57">
        <f>IF($N9=1,F9,0)</f>
        <v/>
      </c>
      <c r="V9" s="57">
        <f>IF(N9=1,SUM(B9:F9),0)</f>
        <v/>
      </c>
      <c r="W9" s="57">
        <f>IF(N9=1,INT(A9),0)</f>
        <v/>
      </c>
    </row>
    <row r="10">
      <c r="A10" s="32" t="n"/>
      <c r="B10" s="35" t="n"/>
      <c r="C10" s="35" t="n"/>
      <c r="D10" s="35" t="n"/>
      <c r="E10" s="35" t="n"/>
      <c r="F10" s="35" t="n"/>
      <c r="G10" s="35" t="n"/>
      <c r="H10" s="41" t="n"/>
      <c r="I10" s="55">
        <f>IF(COUNTA(A10:H10)=0,"",IF(NOT(ISNUMBER(A10)),"Falta la fecha",IF(COUNT(B10:F10)&lt;5,"Faltan los aciertos de alguna tarea",IF(OR(B10&lt;0,B10&gt;INDEX(TaskQ,1),B10&lt;&gt;INT(B10),C10&lt;0,C10&gt;INDEX(TaskQ,2),C10&lt;&gt;INT(C10),D10&lt;0,D10&gt;INDEX(TaskQ,3),D10&lt;&gt;INT(D10),E10&lt;0,E10&gt;INDEX(TaskQ,4),E10&lt;&gt;INT(E10),F10&lt;0,F10&gt;INDEX(TaskQ,5),F10&lt;&gt;INT(F10)),"Aciertos fuera de rango",IF(AND(G10&lt;&gt;"",IF(ISNUMBER(G10),G10&lt;=0,TRUE)),"Minutos no válidos","OK")))))</f>
        <v/>
      </c>
      <c r="J10" s="36">
        <f>IF(N10=1,SUM(B10:F10),"")</f>
        <v/>
      </c>
      <c r="K10" s="55">
        <f>IF(N10=1,IF(J10&gt;=MinPass,"Alcanza el mínimo","Por debajo del mínimo"),"")</f>
        <v/>
      </c>
      <c r="L10" s="38">
        <f>IF(AND(N10=1,TaskQSum&gt;0),J10/TaskQSum,"")</f>
        <v/>
      </c>
      <c r="M10" s="56">
        <f>IF(N10=1,IF(AND(ISNUMBER(G10),G10&gt;0),IF(G10&lt;=ExamMin,"En tiempo","Fuera de tiempo"),""),"")</f>
        <v/>
      </c>
      <c r="N10" s="57">
        <f>IF(I10="OK",1,0)</f>
        <v/>
      </c>
      <c r="O10" s="57">
        <f>IF(N10=1,INT(A10)*1000+ROW()-6,0)</f>
        <v/>
      </c>
      <c r="P10" s="57">
        <f>IF(N10=1,IF(O10&gt;=LARGE(MockKey,MIN(AvgN,MockCount)),1,0),0)</f>
        <v/>
      </c>
      <c r="Q10" s="57">
        <f>IF($N10=1,B10,0)</f>
        <v/>
      </c>
      <c r="R10" s="57">
        <f>IF($N10=1,C10,0)</f>
        <v/>
      </c>
      <c r="S10" s="57">
        <f>IF($N10=1,D10,0)</f>
        <v/>
      </c>
      <c r="T10" s="57">
        <f>IF($N10=1,E10,0)</f>
        <v/>
      </c>
      <c r="U10" s="57">
        <f>IF($N10=1,F10,0)</f>
        <v/>
      </c>
      <c r="V10" s="57">
        <f>IF(N10=1,SUM(B10:F10),0)</f>
        <v/>
      </c>
      <c r="W10" s="57">
        <f>IF(N10=1,INT(A10),0)</f>
        <v/>
      </c>
    </row>
    <row r="11">
      <c r="A11" s="32" t="n"/>
      <c r="B11" s="35" t="n"/>
      <c r="C11" s="35" t="n"/>
      <c r="D11" s="35" t="n"/>
      <c r="E11" s="35" t="n"/>
      <c r="F11" s="35" t="n"/>
      <c r="G11" s="35" t="n"/>
      <c r="H11" s="41" t="n"/>
      <c r="I11" s="55">
        <f>IF(COUNTA(A11:H11)=0,"",IF(NOT(ISNUMBER(A11)),"Falta la fecha",IF(COUNT(B11:F11)&lt;5,"Faltan los aciertos de alguna tarea",IF(OR(B11&lt;0,B11&gt;INDEX(TaskQ,1),B11&lt;&gt;INT(B11),C11&lt;0,C11&gt;INDEX(TaskQ,2),C11&lt;&gt;INT(C11),D11&lt;0,D11&gt;INDEX(TaskQ,3),D11&lt;&gt;INT(D11),E11&lt;0,E11&gt;INDEX(TaskQ,4),E11&lt;&gt;INT(E11),F11&lt;0,F11&gt;INDEX(TaskQ,5),F11&lt;&gt;INT(F11)),"Aciertos fuera de rango",IF(AND(G11&lt;&gt;"",IF(ISNUMBER(G11),G11&lt;=0,TRUE)),"Minutos no válidos","OK")))))</f>
        <v/>
      </c>
      <c r="J11" s="36">
        <f>IF(N11=1,SUM(B11:F11),"")</f>
        <v/>
      </c>
      <c r="K11" s="55">
        <f>IF(N11=1,IF(J11&gt;=MinPass,"Alcanza el mínimo","Por debajo del mínimo"),"")</f>
        <v/>
      </c>
      <c r="L11" s="38">
        <f>IF(AND(N11=1,TaskQSum&gt;0),J11/TaskQSum,"")</f>
        <v/>
      </c>
      <c r="M11" s="56">
        <f>IF(N11=1,IF(AND(ISNUMBER(G11),G11&gt;0),IF(G11&lt;=ExamMin,"En tiempo","Fuera de tiempo"),""),"")</f>
        <v/>
      </c>
      <c r="N11" s="57">
        <f>IF(I11="OK",1,0)</f>
        <v/>
      </c>
      <c r="O11" s="57">
        <f>IF(N11=1,INT(A11)*1000+ROW()-6,0)</f>
        <v/>
      </c>
      <c r="P11" s="57">
        <f>IF(N11=1,IF(O11&gt;=LARGE(MockKey,MIN(AvgN,MockCount)),1,0),0)</f>
        <v/>
      </c>
      <c r="Q11" s="57">
        <f>IF($N11=1,B11,0)</f>
        <v/>
      </c>
      <c r="R11" s="57">
        <f>IF($N11=1,C11,0)</f>
        <v/>
      </c>
      <c r="S11" s="57">
        <f>IF($N11=1,D11,0)</f>
        <v/>
      </c>
      <c r="T11" s="57">
        <f>IF($N11=1,E11,0)</f>
        <v/>
      </c>
      <c r="U11" s="57">
        <f>IF($N11=1,F11,0)</f>
        <v/>
      </c>
      <c r="V11" s="57">
        <f>IF(N11=1,SUM(B11:F11),0)</f>
        <v/>
      </c>
      <c r="W11" s="57">
        <f>IF(N11=1,INT(A11),0)</f>
        <v/>
      </c>
    </row>
    <row r="12">
      <c r="A12" s="32" t="n"/>
      <c r="B12" s="35" t="n"/>
      <c r="C12" s="35" t="n"/>
      <c r="D12" s="35" t="n"/>
      <c r="E12" s="35" t="n"/>
      <c r="F12" s="35" t="n"/>
      <c r="G12" s="35" t="n"/>
      <c r="H12" s="41" t="n"/>
      <c r="I12" s="55">
        <f>IF(COUNTA(A12:H12)=0,"",IF(NOT(ISNUMBER(A12)),"Falta la fecha",IF(COUNT(B12:F12)&lt;5,"Faltan los aciertos de alguna tarea",IF(OR(B12&lt;0,B12&gt;INDEX(TaskQ,1),B12&lt;&gt;INT(B12),C12&lt;0,C12&gt;INDEX(TaskQ,2),C12&lt;&gt;INT(C12),D12&lt;0,D12&gt;INDEX(TaskQ,3),D12&lt;&gt;INT(D12),E12&lt;0,E12&gt;INDEX(TaskQ,4),E12&lt;&gt;INT(E12),F12&lt;0,F12&gt;INDEX(TaskQ,5),F12&lt;&gt;INT(F12)),"Aciertos fuera de rango",IF(AND(G12&lt;&gt;"",IF(ISNUMBER(G12),G12&lt;=0,TRUE)),"Minutos no válidos","OK")))))</f>
        <v/>
      </c>
      <c r="J12" s="36">
        <f>IF(N12=1,SUM(B12:F12),"")</f>
        <v/>
      </c>
      <c r="K12" s="55">
        <f>IF(N12=1,IF(J12&gt;=MinPass,"Alcanza el mínimo","Por debajo del mínimo"),"")</f>
        <v/>
      </c>
      <c r="L12" s="38">
        <f>IF(AND(N12=1,TaskQSum&gt;0),J12/TaskQSum,"")</f>
        <v/>
      </c>
      <c r="M12" s="56">
        <f>IF(N12=1,IF(AND(ISNUMBER(G12),G12&gt;0),IF(G12&lt;=ExamMin,"En tiempo","Fuera de tiempo"),""),"")</f>
        <v/>
      </c>
      <c r="N12" s="57">
        <f>IF(I12="OK",1,0)</f>
        <v/>
      </c>
      <c r="O12" s="57">
        <f>IF(N12=1,INT(A12)*1000+ROW()-6,0)</f>
        <v/>
      </c>
      <c r="P12" s="57">
        <f>IF(N12=1,IF(O12&gt;=LARGE(MockKey,MIN(AvgN,MockCount)),1,0),0)</f>
        <v/>
      </c>
      <c r="Q12" s="57">
        <f>IF($N12=1,B12,0)</f>
        <v/>
      </c>
      <c r="R12" s="57">
        <f>IF($N12=1,C12,0)</f>
        <v/>
      </c>
      <c r="S12" s="57">
        <f>IF($N12=1,D12,0)</f>
        <v/>
      </c>
      <c r="T12" s="57">
        <f>IF($N12=1,E12,0)</f>
        <v/>
      </c>
      <c r="U12" s="57">
        <f>IF($N12=1,F12,0)</f>
        <v/>
      </c>
      <c r="V12" s="57">
        <f>IF(N12=1,SUM(B12:F12),0)</f>
        <v/>
      </c>
      <c r="W12" s="57">
        <f>IF(N12=1,INT(A12),0)</f>
        <v/>
      </c>
    </row>
    <row r="13">
      <c r="A13" s="32" t="n"/>
      <c r="B13" s="35" t="n"/>
      <c r="C13" s="35" t="n"/>
      <c r="D13" s="35" t="n"/>
      <c r="E13" s="35" t="n"/>
      <c r="F13" s="35" t="n"/>
      <c r="G13" s="35" t="n"/>
      <c r="H13" s="41" t="n"/>
      <c r="I13" s="55">
        <f>IF(COUNTA(A13:H13)=0,"",IF(NOT(ISNUMBER(A13)),"Falta la fecha",IF(COUNT(B13:F13)&lt;5,"Faltan los aciertos de alguna tarea",IF(OR(B13&lt;0,B13&gt;INDEX(TaskQ,1),B13&lt;&gt;INT(B13),C13&lt;0,C13&gt;INDEX(TaskQ,2),C13&lt;&gt;INT(C13),D13&lt;0,D13&gt;INDEX(TaskQ,3),D13&lt;&gt;INT(D13),E13&lt;0,E13&gt;INDEX(TaskQ,4),E13&lt;&gt;INT(E13),F13&lt;0,F13&gt;INDEX(TaskQ,5),F13&lt;&gt;INT(F13)),"Aciertos fuera de rango",IF(AND(G13&lt;&gt;"",IF(ISNUMBER(G13),G13&lt;=0,TRUE)),"Minutos no válidos","OK")))))</f>
        <v/>
      </c>
      <c r="J13" s="36">
        <f>IF(N13=1,SUM(B13:F13),"")</f>
        <v/>
      </c>
      <c r="K13" s="55">
        <f>IF(N13=1,IF(J13&gt;=MinPass,"Alcanza el mínimo","Por debajo del mínimo"),"")</f>
        <v/>
      </c>
      <c r="L13" s="38">
        <f>IF(AND(N13=1,TaskQSum&gt;0),J13/TaskQSum,"")</f>
        <v/>
      </c>
      <c r="M13" s="56">
        <f>IF(N13=1,IF(AND(ISNUMBER(G13),G13&gt;0),IF(G13&lt;=ExamMin,"En tiempo","Fuera de tiempo"),""),"")</f>
        <v/>
      </c>
      <c r="N13" s="57">
        <f>IF(I13="OK",1,0)</f>
        <v/>
      </c>
      <c r="O13" s="57">
        <f>IF(N13=1,INT(A13)*1000+ROW()-6,0)</f>
        <v/>
      </c>
      <c r="P13" s="57">
        <f>IF(N13=1,IF(O13&gt;=LARGE(MockKey,MIN(AvgN,MockCount)),1,0),0)</f>
        <v/>
      </c>
      <c r="Q13" s="57">
        <f>IF($N13=1,B13,0)</f>
        <v/>
      </c>
      <c r="R13" s="57">
        <f>IF($N13=1,C13,0)</f>
        <v/>
      </c>
      <c r="S13" s="57">
        <f>IF($N13=1,D13,0)</f>
        <v/>
      </c>
      <c r="T13" s="57">
        <f>IF($N13=1,E13,0)</f>
        <v/>
      </c>
      <c r="U13" s="57">
        <f>IF($N13=1,F13,0)</f>
        <v/>
      </c>
      <c r="V13" s="57">
        <f>IF(N13=1,SUM(B13:F13),0)</f>
        <v/>
      </c>
      <c r="W13" s="57">
        <f>IF(N13=1,INT(A13),0)</f>
        <v/>
      </c>
    </row>
    <row r="14">
      <c r="A14" s="32" t="n"/>
      <c r="B14" s="35" t="n"/>
      <c r="C14" s="35" t="n"/>
      <c r="D14" s="35" t="n"/>
      <c r="E14" s="35" t="n"/>
      <c r="F14" s="35" t="n"/>
      <c r="G14" s="35" t="n"/>
      <c r="H14" s="41" t="n"/>
      <c r="I14" s="55">
        <f>IF(COUNTA(A14:H14)=0,"",IF(NOT(ISNUMBER(A14)),"Falta la fecha",IF(COUNT(B14:F14)&lt;5,"Faltan los aciertos de alguna tarea",IF(OR(B14&lt;0,B14&gt;INDEX(TaskQ,1),B14&lt;&gt;INT(B14),C14&lt;0,C14&gt;INDEX(TaskQ,2),C14&lt;&gt;INT(C14),D14&lt;0,D14&gt;INDEX(TaskQ,3),D14&lt;&gt;INT(D14),E14&lt;0,E14&gt;INDEX(TaskQ,4),E14&lt;&gt;INT(E14),F14&lt;0,F14&gt;INDEX(TaskQ,5),F14&lt;&gt;INT(F14)),"Aciertos fuera de rango",IF(AND(G14&lt;&gt;"",IF(ISNUMBER(G14),G14&lt;=0,TRUE)),"Minutos no válidos","OK")))))</f>
        <v/>
      </c>
      <c r="J14" s="36">
        <f>IF(N14=1,SUM(B14:F14),"")</f>
        <v/>
      </c>
      <c r="K14" s="55">
        <f>IF(N14=1,IF(J14&gt;=MinPass,"Alcanza el mínimo","Por debajo del mínimo"),"")</f>
        <v/>
      </c>
      <c r="L14" s="38">
        <f>IF(AND(N14=1,TaskQSum&gt;0),J14/TaskQSum,"")</f>
        <v/>
      </c>
      <c r="M14" s="56">
        <f>IF(N14=1,IF(AND(ISNUMBER(G14),G14&gt;0),IF(G14&lt;=ExamMin,"En tiempo","Fuera de tiempo"),""),"")</f>
        <v/>
      </c>
      <c r="N14" s="57">
        <f>IF(I14="OK",1,0)</f>
        <v/>
      </c>
      <c r="O14" s="57">
        <f>IF(N14=1,INT(A14)*1000+ROW()-6,0)</f>
        <v/>
      </c>
      <c r="P14" s="57">
        <f>IF(N14=1,IF(O14&gt;=LARGE(MockKey,MIN(AvgN,MockCount)),1,0),0)</f>
        <v/>
      </c>
      <c r="Q14" s="57">
        <f>IF($N14=1,B14,0)</f>
        <v/>
      </c>
      <c r="R14" s="57">
        <f>IF($N14=1,C14,0)</f>
        <v/>
      </c>
      <c r="S14" s="57">
        <f>IF($N14=1,D14,0)</f>
        <v/>
      </c>
      <c r="T14" s="57">
        <f>IF($N14=1,E14,0)</f>
        <v/>
      </c>
      <c r="U14" s="57">
        <f>IF($N14=1,F14,0)</f>
        <v/>
      </c>
      <c r="V14" s="57">
        <f>IF(N14=1,SUM(B14:F14),0)</f>
        <v/>
      </c>
      <c r="W14" s="57">
        <f>IF(N14=1,INT(A14),0)</f>
        <v/>
      </c>
    </row>
    <row r="15">
      <c r="A15" s="32" t="n"/>
      <c r="B15" s="35" t="n"/>
      <c r="C15" s="35" t="n"/>
      <c r="D15" s="35" t="n"/>
      <c r="E15" s="35" t="n"/>
      <c r="F15" s="35" t="n"/>
      <c r="G15" s="35" t="n"/>
      <c r="H15" s="41" t="n"/>
      <c r="I15" s="55">
        <f>IF(COUNTA(A15:H15)=0,"",IF(NOT(ISNUMBER(A15)),"Falta la fecha",IF(COUNT(B15:F15)&lt;5,"Faltan los aciertos de alguna tarea",IF(OR(B15&lt;0,B15&gt;INDEX(TaskQ,1),B15&lt;&gt;INT(B15),C15&lt;0,C15&gt;INDEX(TaskQ,2),C15&lt;&gt;INT(C15),D15&lt;0,D15&gt;INDEX(TaskQ,3),D15&lt;&gt;INT(D15),E15&lt;0,E15&gt;INDEX(TaskQ,4),E15&lt;&gt;INT(E15),F15&lt;0,F15&gt;INDEX(TaskQ,5),F15&lt;&gt;INT(F15)),"Aciertos fuera de rango",IF(AND(G15&lt;&gt;"",IF(ISNUMBER(G15),G15&lt;=0,TRUE)),"Minutos no válidos","OK")))))</f>
        <v/>
      </c>
      <c r="J15" s="36">
        <f>IF(N15=1,SUM(B15:F15),"")</f>
        <v/>
      </c>
      <c r="K15" s="55">
        <f>IF(N15=1,IF(J15&gt;=MinPass,"Alcanza el mínimo","Por debajo del mínimo"),"")</f>
        <v/>
      </c>
      <c r="L15" s="38">
        <f>IF(AND(N15=1,TaskQSum&gt;0),J15/TaskQSum,"")</f>
        <v/>
      </c>
      <c r="M15" s="56">
        <f>IF(N15=1,IF(AND(ISNUMBER(G15),G15&gt;0),IF(G15&lt;=ExamMin,"En tiempo","Fuera de tiempo"),""),"")</f>
        <v/>
      </c>
      <c r="N15" s="57">
        <f>IF(I15="OK",1,0)</f>
        <v/>
      </c>
      <c r="O15" s="57">
        <f>IF(N15=1,INT(A15)*1000+ROW()-6,0)</f>
        <v/>
      </c>
      <c r="P15" s="57">
        <f>IF(N15=1,IF(O15&gt;=LARGE(MockKey,MIN(AvgN,MockCount)),1,0),0)</f>
        <v/>
      </c>
      <c r="Q15" s="57">
        <f>IF($N15=1,B15,0)</f>
        <v/>
      </c>
      <c r="R15" s="57">
        <f>IF($N15=1,C15,0)</f>
        <v/>
      </c>
      <c r="S15" s="57">
        <f>IF($N15=1,D15,0)</f>
        <v/>
      </c>
      <c r="T15" s="57">
        <f>IF($N15=1,E15,0)</f>
        <v/>
      </c>
      <c r="U15" s="57">
        <f>IF($N15=1,F15,0)</f>
        <v/>
      </c>
      <c r="V15" s="57">
        <f>IF(N15=1,SUM(B15:F15),0)</f>
        <v/>
      </c>
      <c r="W15" s="57">
        <f>IF(N15=1,INT(A15),0)</f>
        <v/>
      </c>
    </row>
    <row r="16">
      <c r="A16" s="32" t="n"/>
      <c r="B16" s="35" t="n"/>
      <c r="C16" s="35" t="n"/>
      <c r="D16" s="35" t="n"/>
      <c r="E16" s="35" t="n"/>
      <c r="F16" s="35" t="n"/>
      <c r="G16" s="35" t="n"/>
      <c r="H16" s="41" t="n"/>
      <c r="I16" s="55">
        <f>IF(COUNTA(A16:H16)=0,"",IF(NOT(ISNUMBER(A16)),"Falta la fecha",IF(COUNT(B16:F16)&lt;5,"Faltan los aciertos de alguna tarea",IF(OR(B16&lt;0,B16&gt;INDEX(TaskQ,1),B16&lt;&gt;INT(B16),C16&lt;0,C16&gt;INDEX(TaskQ,2),C16&lt;&gt;INT(C16),D16&lt;0,D16&gt;INDEX(TaskQ,3),D16&lt;&gt;INT(D16),E16&lt;0,E16&gt;INDEX(TaskQ,4),E16&lt;&gt;INT(E16),F16&lt;0,F16&gt;INDEX(TaskQ,5),F16&lt;&gt;INT(F16)),"Aciertos fuera de rango",IF(AND(G16&lt;&gt;"",IF(ISNUMBER(G16),G16&lt;=0,TRUE)),"Minutos no válidos","OK")))))</f>
        <v/>
      </c>
      <c r="J16" s="36">
        <f>IF(N16=1,SUM(B16:F16),"")</f>
        <v/>
      </c>
      <c r="K16" s="55">
        <f>IF(N16=1,IF(J16&gt;=MinPass,"Alcanza el mínimo","Por debajo del mínimo"),"")</f>
        <v/>
      </c>
      <c r="L16" s="38">
        <f>IF(AND(N16=1,TaskQSum&gt;0),J16/TaskQSum,"")</f>
        <v/>
      </c>
      <c r="M16" s="56">
        <f>IF(N16=1,IF(AND(ISNUMBER(G16),G16&gt;0),IF(G16&lt;=ExamMin,"En tiempo","Fuera de tiempo"),""),"")</f>
        <v/>
      </c>
      <c r="N16" s="57">
        <f>IF(I16="OK",1,0)</f>
        <v/>
      </c>
      <c r="O16" s="57">
        <f>IF(N16=1,INT(A16)*1000+ROW()-6,0)</f>
        <v/>
      </c>
      <c r="P16" s="57">
        <f>IF(N16=1,IF(O16&gt;=LARGE(MockKey,MIN(AvgN,MockCount)),1,0),0)</f>
        <v/>
      </c>
      <c r="Q16" s="57">
        <f>IF($N16=1,B16,0)</f>
        <v/>
      </c>
      <c r="R16" s="57">
        <f>IF($N16=1,C16,0)</f>
        <v/>
      </c>
      <c r="S16" s="57">
        <f>IF($N16=1,D16,0)</f>
        <v/>
      </c>
      <c r="T16" s="57">
        <f>IF($N16=1,E16,0)</f>
        <v/>
      </c>
      <c r="U16" s="57">
        <f>IF($N16=1,F16,0)</f>
        <v/>
      </c>
      <c r="V16" s="57">
        <f>IF(N16=1,SUM(B16:F16),0)</f>
        <v/>
      </c>
      <c r="W16" s="57">
        <f>IF(N16=1,INT(A16),0)</f>
        <v/>
      </c>
    </row>
    <row r="17">
      <c r="A17" s="32" t="n"/>
      <c r="B17" s="35" t="n"/>
      <c r="C17" s="35" t="n"/>
      <c r="D17" s="35" t="n"/>
      <c r="E17" s="35" t="n"/>
      <c r="F17" s="35" t="n"/>
      <c r="G17" s="35" t="n"/>
      <c r="H17" s="41" t="n"/>
      <c r="I17" s="55">
        <f>IF(COUNTA(A17:H17)=0,"",IF(NOT(ISNUMBER(A17)),"Falta la fecha",IF(COUNT(B17:F17)&lt;5,"Faltan los aciertos de alguna tarea",IF(OR(B17&lt;0,B17&gt;INDEX(TaskQ,1),B17&lt;&gt;INT(B17),C17&lt;0,C17&gt;INDEX(TaskQ,2),C17&lt;&gt;INT(C17),D17&lt;0,D17&gt;INDEX(TaskQ,3),D17&lt;&gt;INT(D17),E17&lt;0,E17&gt;INDEX(TaskQ,4),E17&lt;&gt;INT(E17),F17&lt;0,F17&gt;INDEX(TaskQ,5),F17&lt;&gt;INT(F17)),"Aciertos fuera de rango",IF(AND(G17&lt;&gt;"",IF(ISNUMBER(G17),G17&lt;=0,TRUE)),"Minutos no válidos","OK")))))</f>
        <v/>
      </c>
      <c r="J17" s="36">
        <f>IF(N17=1,SUM(B17:F17),"")</f>
        <v/>
      </c>
      <c r="K17" s="55">
        <f>IF(N17=1,IF(J17&gt;=MinPass,"Alcanza el mínimo","Por debajo del mínimo"),"")</f>
        <v/>
      </c>
      <c r="L17" s="38">
        <f>IF(AND(N17=1,TaskQSum&gt;0),J17/TaskQSum,"")</f>
        <v/>
      </c>
      <c r="M17" s="56">
        <f>IF(N17=1,IF(AND(ISNUMBER(G17),G17&gt;0),IF(G17&lt;=ExamMin,"En tiempo","Fuera de tiempo"),""),"")</f>
        <v/>
      </c>
      <c r="N17" s="57">
        <f>IF(I17="OK",1,0)</f>
        <v/>
      </c>
      <c r="O17" s="57">
        <f>IF(N17=1,INT(A17)*1000+ROW()-6,0)</f>
        <v/>
      </c>
      <c r="P17" s="57">
        <f>IF(N17=1,IF(O17&gt;=LARGE(MockKey,MIN(AvgN,MockCount)),1,0),0)</f>
        <v/>
      </c>
      <c r="Q17" s="57">
        <f>IF($N17=1,B17,0)</f>
        <v/>
      </c>
      <c r="R17" s="57">
        <f>IF($N17=1,C17,0)</f>
        <v/>
      </c>
      <c r="S17" s="57">
        <f>IF($N17=1,D17,0)</f>
        <v/>
      </c>
      <c r="T17" s="57">
        <f>IF($N17=1,E17,0)</f>
        <v/>
      </c>
      <c r="U17" s="57">
        <f>IF($N17=1,F17,0)</f>
        <v/>
      </c>
      <c r="V17" s="57">
        <f>IF(N17=1,SUM(B17:F17),0)</f>
        <v/>
      </c>
      <c r="W17" s="57">
        <f>IF(N17=1,INT(A17),0)</f>
        <v/>
      </c>
    </row>
    <row r="18">
      <c r="A18" s="32" t="n"/>
      <c r="B18" s="35" t="n"/>
      <c r="C18" s="35" t="n"/>
      <c r="D18" s="35" t="n"/>
      <c r="E18" s="35" t="n"/>
      <c r="F18" s="35" t="n"/>
      <c r="G18" s="35" t="n"/>
      <c r="H18" s="41" t="n"/>
      <c r="I18" s="55">
        <f>IF(COUNTA(A18:H18)=0,"",IF(NOT(ISNUMBER(A18)),"Falta la fecha",IF(COUNT(B18:F18)&lt;5,"Faltan los aciertos de alguna tarea",IF(OR(B18&lt;0,B18&gt;INDEX(TaskQ,1),B18&lt;&gt;INT(B18),C18&lt;0,C18&gt;INDEX(TaskQ,2),C18&lt;&gt;INT(C18),D18&lt;0,D18&gt;INDEX(TaskQ,3),D18&lt;&gt;INT(D18),E18&lt;0,E18&gt;INDEX(TaskQ,4),E18&lt;&gt;INT(E18),F18&lt;0,F18&gt;INDEX(TaskQ,5),F18&lt;&gt;INT(F18)),"Aciertos fuera de rango",IF(AND(G18&lt;&gt;"",IF(ISNUMBER(G18),G18&lt;=0,TRUE)),"Minutos no válidos","OK")))))</f>
        <v/>
      </c>
      <c r="J18" s="36">
        <f>IF(N18=1,SUM(B18:F18),"")</f>
        <v/>
      </c>
      <c r="K18" s="55">
        <f>IF(N18=1,IF(J18&gt;=MinPass,"Alcanza el mínimo","Por debajo del mínimo"),"")</f>
        <v/>
      </c>
      <c r="L18" s="38">
        <f>IF(AND(N18=1,TaskQSum&gt;0),J18/TaskQSum,"")</f>
        <v/>
      </c>
      <c r="M18" s="56">
        <f>IF(N18=1,IF(AND(ISNUMBER(G18),G18&gt;0),IF(G18&lt;=ExamMin,"En tiempo","Fuera de tiempo"),""),"")</f>
        <v/>
      </c>
      <c r="N18" s="57">
        <f>IF(I18="OK",1,0)</f>
        <v/>
      </c>
      <c r="O18" s="57">
        <f>IF(N18=1,INT(A18)*1000+ROW()-6,0)</f>
        <v/>
      </c>
      <c r="P18" s="57">
        <f>IF(N18=1,IF(O18&gt;=LARGE(MockKey,MIN(AvgN,MockCount)),1,0),0)</f>
        <v/>
      </c>
      <c r="Q18" s="57">
        <f>IF($N18=1,B18,0)</f>
        <v/>
      </c>
      <c r="R18" s="57">
        <f>IF($N18=1,C18,0)</f>
        <v/>
      </c>
      <c r="S18" s="57">
        <f>IF($N18=1,D18,0)</f>
        <v/>
      </c>
      <c r="T18" s="57">
        <f>IF($N18=1,E18,0)</f>
        <v/>
      </c>
      <c r="U18" s="57">
        <f>IF($N18=1,F18,0)</f>
        <v/>
      </c>
      <c r="V18" s="57">
        <f>IF(N18=1,SUM(B18:F18),0)</f>
        <v/>
      </c>
      <c r="W18" s="57">
        <f>IF(N18=1,INT(A18),0)</f>
        <v/>
      </c>
    </row>
    <row r="19">
      <c r="A19" s="32" t="n"/>
      <c r="B19" s="35" t="n"/>
      <c r="C19" s="35" t="n"/>
      <c r="D19" s="35" t="n"/>
      <c r="E19" s="35" t="n"/>
      <c r="F19" s="35" t="n"/>
      <c r="G19" s="35" t="n"/>
      <c r="H19" s="41" t="n"/>
      <c r="I19" s="55">
        <f>IF(COUNTA(A19:H19)=0,"",IF(NOT(ISNUMBER(A19)),"Falta la fecha",IF(COUNT(B19:F19)&lt;5,"Faltan los aciertos de alguna tarea",IF(OR(B19&lt;0,B19&gt;INDEX(TaskQ,1),B19&lt;&gt;INT(B19),C19&lt;0,C19&gt;INDEX(TaskQ,2),C19&lt;&gt;INT(C19),D19&lt;0,D19&gt;INDEX(TaskQ,3),D19&lt;&gt;INT(D19),E19&lt;0,E19&gt;INDEX(TaskQ,4),E19&lt;&gt;INT(E19),F19&lt;0,F19&gt;INDEX(TaskQ,5),F19&lt;&gt;INT(F19)),"Aciertos fuera de rango",IF(AND(G19&lt;&gt;"",IF(ISNUMBER(G19),G19&lt;=0,TRUE)),"Minutos no válidos","OK")))))</f>
        <v/>
      </c>
      <c r="J19" s="36">
        <f>IF(N19=1,SUM(B19:F19),"")</f>
        <v/>
      </c>
      <c r="K19" s="55">
        <f>IF(N19=1,IF(J19&gt;=MinPass,"Alcanza el mínimo","Por debajo del mínimo"),"")</f>
        <v/>
      </c>
      <c r="L19" s="38">
        <f>IF(AND(N19=1,TaskQSum&gt;0),J19/TaskQSum,"")</f>
        <v/>
      </c>
      <c r="M19" s="56">
        <f>IF(N19=1,IF(AND(ISNUMBER(G19),G19&gt;0),IF(G19&lt;=ExamMin,"En tiempo","Fuera de tiempo"),""),"")</f>
        <v/>
      </c>
      <c r="N19" s="57">
        <f>IF(I19="OK",1,0)</f>
        <v/>
      </c>
      <c r="O19" s="57">
        <f>IF(N19=1,INT(A19)*1000+ROW()-6,0)</f>
        <v/>
      </c>
      <c r="P19" s="57">
        <f>IF(N19=1,IF(O19&gt;=LARGE(MockKey,MIN(AvgN,MockCount)),1,0),0)</f>
        <v/>
      </c>
      <c r="Q19" s="57">
        <f>IF($N19=1,B19,0)</f>
        <v/>
      </c>
      <c r="R19" s="57">
        <f>IF($N19=1,C19,0)</f>
        <v/>
      </c>
      <c r="S19" s="57">
        <f>IF($N19=1,D19,0)</f>
        <v/>
      </c>
      <c r="T19" s="57">
        <f>IF($N19=1,E19,0)</f>
        <v/>
      </c>
      <c r="U19" s="57">
        <f>IF($N19=1,F19,0)</f>
        <v/>
      </c>
      <c r="V19" s="57">
        <f>IF(N19=1,SUM(B19:F19),0)</f>
        <v/>
      </c>
      <c r="W19" s="57">
        <f>IF(N19=1,INT(A19),0)</f>
        <v/>
      </c>
    </row>
    <row r="20">
      <c r="A20" s="32" t="n"/>
      <c r="B20" s="35" t="n"/>
      <c r="C20" s="35" t="n"/>
      <c r="D20" s="35" t="n"/>
      <c r="E20" s="35" t="n"/>
      <c r="F20" s="35" t="n"/>
      <c r="G20" s="35" t="n"/>
      <c r="H20" s="41" t="n"/>
      <c r="I20" s="55">
        <f>IF(COUNTA(A20:H20)=0,"",IF(NOT(ISNUMBER(A20)),"Falta la fecha",IF(COUNT(B20:F20)&lt;5,"Faltan los aciertos de alguna tarea",IF(OR(B20&lt;0,B20&gt;INDEX(TaskQ,1),B20&lt;&gt;INT(B20),C20&lt;0,C20&gt;INDEX(TaskQ,2),C20&lt;&gt;INT(C20),D20&lt;0,D20&gt;INDEX(TaskQ,3),D20&lt;&gt;INT(D20),E20&lt;0,E20&gt;INDEX(TaskQ,4),E20&lt;&gt;INT(E20),F20&lt;0,F20&gt;INDEX(TaskQ,5),F20&lt;&gt;INT(F20)),"Aciertos fuera de rango",IF(AND(G20&lt;&gt;"",IF(ISNUMBER(G20),G20&lt;=0,TRUE)),"Minutos no válidos","OK")))))</f>
        <v/>
      </c>
      <c r="J20" s="36">
        <f>IF(N20=1,SUM(B20:F20),"")</f>
        <v/>
      </c>
      <c r="K20" s="55">
        <f>IF(N20=1,IF(J20&gt;=MinPass,"Alcanza el mínimo","Por debajo del mínimo"),"")</f>
        <v/>
      </c>
      <c r="L20" s="38">
        <f>IF(AND(N20=1,TaskQSum&gt;0),J20/TaskQSum,"")</f>
        <v/>
      </c>
      <c r="M20" s="56">
        <f>IF(N20=1,IF(AND(ISNUMBER(G20),G20&gt;0),IF(G20&lt;=ExamMin,"En tiempo","Fuera de tiempo"),""),"")</f>
        <v/>
      </c>
      <c r="N20" s="57">
        <f>IF(I20="OK",1,0)</f>
        <v/>
      </c>
      <c r="O20" s="57">
        <f>IF(N20=1,INT(A20)*1000+ROW()-6,0)</f>
        <v/>
      </c>
      <c r="P20" s="57">
        <f>IF(N20=1,IF(O20&gt;=LARGE(MockKey,MIN(AvgN,MockCount)),1,0),0)</f>
        <v/>
      </c>
      <c r="Q20" s="57">
        <f>IF($N20=1,B20,0)</f>
        <v/>
      </c>
      <c r="R20" s="57">
        <f>IF($N20=1,C20,0)</f>
        <v/>
      </c>
      <c r="S20" s="57">
        <f>IF($N20=1,D20,0)</f>
        <v/>
      </c>
      <c r="T20" s="57">
        <f>IF($N20=1,E20,0)</f>
        <v/>
      </c>
      <c r="U20" s="57">
        <f>IF($N20=1,F20,0)</f>
        <v/>
      </c>
      <c r="V20" s="57">
        <f>IF(N20=1,SUM(B20:F20),0)</f>
        <v/>
      </c>
      <c r="W20" s="57">
        <f>IF(N20=1,INT(A20),0)</f>
        <v/>
      </c>
    </row>
    <row r="21">
      <c r="A21" s="32" t="n"/>
      <c r="B21" s="35" t="n"/>
      <c r="C21" s="35" t="n"/>
      <c r="D21" s="35" t="n"/>
      <c r="E21" s="35" t="n"/>
      <c r="F21" s="35" t="n"/>
      <c r="G21" s="35" t="n"/>
      <c r="H21" s="41" t="n"/>
      <c r="I21" s="55">
        <f>IF(COUNTA(A21:H21)=0,"",IF(NOT(ISNUMBER(A21)),"Falta la fecha",IF(COUNT(B21:F21)&lt;5,"Faltan los aciertos de alguna tarea",IF(OR(B21&lt;0,B21&gt;INDEX(TaskQ,1),B21&lt;&gt;INT(B21),C21&lt;0,C21&gt;INDEX(TaskQ,2),C21&lt;&gt;INT(C21),D21&lt;0,D21&gt;INDEX(TaskQ,3),D21&lt;&gt;INT(D21),E21&lt;0,E21&gt;INDEX(TaskQ,4),E21&lt;&gt;INT(E21),F21&lt;0,F21&gt;INDEX(TaskQ,5),F21&lt;&gt;INT(F21)),"Aciertos fuera de rango",IF(AND(G21&lt;&gt;"",IF(ISNUMBER(G21),G21&lt;=0,TRUE)),"Minutos no válidos","OK")))))</f>
        <v/>
      </c>
      <c r="J21" s="36">
        <f>IF(N21=1,SUM(B21:F21),"")</f>
        <v/>
      </c>
      <c r="K21" s="55">
        <f>IF(N21=1,IF(J21&gt;=MinPass,"Alcanza el mínimo","Por debajo del mínimo"),"")</f>
        <v/>
      </c>
      <c r="L21" s="38">
        <f>IF(AND(N21=1,TaskQSum&gt;0),J21/TaskQSum,"")</f>
        <v/>
      </c>
      <c r="M21" s="56">
        <f>IF(N21=1,IF(AND(ISNUMBER(G21),G21&gt;0),IF(G21&lt;=ExamMin,"En tiempo","Fuera de tiempo"),""),"")</f>
        <v/>
      </c>
      <c r="N21" s="57">
        <f>IF(I21="OK",1,0)</f>
        <v/>
      </c>
      <c r="O21" s="57">
        <f>IF(N21=1,INT(A21)*1000+ROW()-6,0)</f>
        <v/>
      </c>
      <c r="P21" s="57">
        <f>IF(N21=1,IF(O21&gt;=LARGE(MockKey,MIN(AvgN,MockCount)),1,0),0)</f>
        <v/>
      </c>
      <c r="Q21" s="57">
        <f>IF($N21=1,B21,0)</f>
        <v/>
      </c>
      <c r="R21" s="57">
        <f>IF($N21=1,C21,0)</f>
        <v/>
      </c>
      <c r="S21" s="57">
        <f>IF($N21=1,D21,0)</f>
        <v/>
      </c>
      <c r="T21" s="57">
        <f>IF($N21=1,E21,0)</f>
        <v/>
      </c>
      <c r="U21" s="57">
        <f>IF($N21=1,F21,0)</f>
        <v/>
      </c>
      <c r="V21" s="57">
        <f>IF(N21=1,SUM(B21:F21),0)</f>
        <v/>
      </c>
      <c r="W21" s="57">
        <f>IF(N21=1,INT(A21),0)</f>
        <v/>
      </c>
    </row>
    <row r="22">
      <c r="A22" s="32" t="n"/>
      <c r="B22" s="35" t="n"/>
      <c r="C22" s="35" t="n"/>
      <c r="D22" s="35" t="n"/>
      <c r="E22" s="35" t="n"/>
      <c r="F22" s="35" t="n"/>
      <c r="G22" s="35" t="n"/>
      <c r="H22" s="41" t="n"/>
      <c r="I22" s="55">
        <f>IF(COUNTA(A22:H22)=0,"",IF(NOT(ISNUMBER(A22)),"Falta la fecha",IF(COUNT(B22:F22)&lt;5,"Faltan los aciertos de alguna tarea",IF(OR(B22&lt;0,B22&gt;INDEX(TaskQ,1),B22&lt;&gt;INT(B22),C22&lt;0,C22&gt;INDEX(TaskQ,2),C22&lt;&gt;INT(C22),D22&lt;0,D22&gt;INDEX(TaskQ,3),D22&lt;&gt;INT(D22),E22&lt;0,E22&gt;INDEX(TaskQ,4),E22&lt;&gt;INT(E22),F22&lt;0,F22&gt;INDEX(TaskQ,5),F22&lt;&gt;INT(F22)),"Aciertos fuera de rango",IF(AND(G22&lt;&gt;"",IF(ISNUMBER(G22),G22&lt;=0,TRUE)),"Minutos no válidos","OK")))))</f>
        <v/>
      </c>
      <c r="J22" s="36">
        <f>IF(N22=1,SUM(B22:F22),"")</f>
        <v/>
      </c>
      <c r="K22" s="55">
        <f>IF(N22=1,IF(J22&gt;=MinPass,"Alcanza el mínimo","Por debajo del mínimo"),"")</f>
        <v/>
      </c>
      <c r="L22" s="38">
        <f>IF(AND(N22=1,TaskQSum&gt;0),J22/TaskQSum,"")</f>
        <v/>
      </c>
      <c r="M22" s="56">
        <f>IF(N22=1,IF(AND(ISNUMBER(G22),G22&gt;0),IF(G22&lt;=ExamMin,"En tiempo","Fuera de tiempo"),""),"")</f>
        <v/>
      </c>
      <c r="N22" s="57">
        <f>IF(I22="OK",1,0)</f>
        <v/>
      </c>
      <c r="O22" s="57">
        <f>IF(N22=1,INT(A22)*1000+ROW()-6,0)</f>
        <v/>
      </c>
      <c r="P22" s="57">
        <f>IF(N22=1,IF(O22&gt;=LARGE(MockKey,MIN(AvgN,MockCount)),1,0),0)</f>
        <v/>
      </c>
      <c r="Q22" s="57">
        <f>IF($N22=1,B22,0)</f>
        <v/>
      </c>
      <c r="R22" s="57">
        <f>IF($N22=1,C22,0)</f>
        <v/>
      </c>
      <c r="S22" s="57">
        <f>IF($N22=1,D22,0)</f>
        <v/>
      </c>
      <c r="T22" s="57">
        <f>IF($N22=1,E22,0)</f>
        <v/>
      </c>
      <c r="U22" s="57">
        <f>IF($N22=1,F22,0)</f>
        <v/>
      </c>
      <c r="V22" s="57">
        <f>IF(N22=1,SUM(B22:F22),0)</f>
        <v/>
      </c>
      <c r="W22" s="57">
        <f>IF(N22=1,INT(A22),0)</f>
        <v/>
      </c>
    </row>
    <row r="23">
      <c r="A23" s="32" t="n"/>
      <c r="B23" s="35" t="n"/>
      <c r="C23" s="35" t="n"/>
      <c r="D23" s="35" t="n"/>
      <c r="E23" s="35" t="n"/>
      <c r="F23" s="35" t="n"/>
      <c r="G23" s="35" t="n"/>
      <c r="H23" s="41" t="n"/>
      <c r="I23" s="55">
        <f>IF(COUNTA(A23:H23)=0,"",IF(NOT(ISNUMBER(A23)),"Falta la fecha",IF(COUNT(B23:F23)&lt;5,"Faltan los aciertos de alguna tarea",IF(OR(B23&lt;0,B23&gt;INDEX(TaskQ,1),B23&lt;&gt;INT(B23),C23&lt;0,C23&gt;INDEX(TaskQ,2),C23&lt;&gt;INT(C23),D23&lt;0,D23&gt;INDEX(TaskQ,3),D23&lt;&gt;INT(D23),E23&lt;0,E23&gt;INDEX(TaskQ,4),E23&lt;&gt;INT(E23),F23&lt;0,F23&gt;INDEX(TaskQ,5),F23&lt;&gt;INT(F23)),"Aciertos fuera de rango",IF(AND(G23&lt;&gt;"",IF(ISNUMBER(G23),G23&lt;=0,TRUE)),"Minutos no válidos","OK")))))</f>
        <v/>
      </c>
      <c r="J23" s="36">
        <f>IF(N23=1,SUM(B23:F23),"")</f>
        <v/>
      </c>
      <c r="K23" s="55">
        <f>IF(N23=1,IF(J23&gt;=MinPass,"Alcanza el mínimo","Por debajo del mínimo"),"")</f>
        <v/>
      </c>
      <c r="L23" s="38">
        <f>IF(AND(N23=1,TaskQSum&gt;0),J23/TaskQSum,"")</f>
        <v/>
      </c>
      <c r="M23" s="56">
        <f>IF(N23=1,IF(AND(ISNUMBER(G23),G23&gt;0),IF(G23&lt;=ExamMin,"En tiempo","Fuera de tiempo"),""),"")</f>
        <v/>
      </c>
      <c r="N23" s="57">
        <f>IF(I23="OK",1,0)</f>
        <v/>
      </c>
      <c r="O23" s="57">
        <f>IF(N23=1,INT(A23)*1000+ROW()-6,0)</f>
        <v/>
      </c>
      <c r="P23" s="57">
        <f>IF(N23=1,IF(O23&gt;=LARGE(MockKey,MIN(AvgN,MockCount)),1,0),0)</f>
        <v/>
      </c>
      <c r="Q23" s="57">
        <f>IF($N23=1,B23,0)</f>
        <v/>
      </c>
      <c r="R23" s="57">
        <f>IF($N23=1,C23,0)</f>
        <v/>
      </c>
      <c r="S23" s="57">
        <f>IF($N23=1,D23,0)</f>
        <v/>
      </c>
      <c r="T23" s="57">
        <f>IF($N23=1,E23,0)</f>
        <v/>
      </c>
      <c r="U23" s="57">
        <f>IF($N23=1,F23,0)</f>
        <v/>
      </c>
      <c r="V23" s="57">
        <f>IF(N23=1,SUM(B23:F23),0)</f>
        <v/>
      </c>
      <c r="W23" s="57">
        <f>IF(N23=1,INT(A23),0)</f>
        <v/>
      </c>
    </row>
    <row r="24">
      <c r="A24" s="32" t="n"/>
      <c r="B24" s="35" t="n"/>
      <c r="C24" s="35" t="n"/>
      <c r="D24" s="35" t="n"/>
      <c r="E24" s="35" t="n"/>
      <c r="F24" s="35" t="n"/>
      <c r="G24" s="35" t="n"/>
      <c r="H24" s="41" t="n"/>
      <c r="I24" s="55">
        <f>IF(COUNTA(A24:H24)=0,"",IF(NOT(ISNUMBER(A24)),"Falta la fecha",IF(COUNT(B24:F24)&lt;5,"Faltan los aciertos de alguna tarea",IF(OR(B24&lt;0,B24&gt;INDEX(TaskQ,1),B24&lt;&gt;INT(B24),C24&lt;0,C24&gt;INDEX(TaskQ,2),C24&lt;&gt;INT(C24),D24&lt;0,D24&gt;INDEX(TaskQ,3),D24&lt;&gt;INT(D24),E24&lt;0,E24&gt;INDEX(TaskQ,4),E24&lt;&gt;INT(E24),F24&lt;0,F24&gt;INDEX(TaskQ,5),F24&lt;&gt;INT(F24)),"Aciertos fuera de rango",IF(AND(G24&lt;&gt;"",IF(ISNUMBER(G24),G24&lt;=0,TRUE)),"Minutos no válidos","OK")))))</f>
        <v/>
      </c>
      <c r="J24" s="36">
        <f>IF(N24=1,SUM(B24:F24),"")</f>
        <v/>
      </c>
      <c r="K24" s="55">
        <f>IF(N24=1,IF(J24&gt;=MinPass,"Alcanza el mínimo","Por debajo del mínimo"),"")</f>
        <v/>
      </c>
      <c r="L24" s="38">
        <f>IF(AND(N24=1,TaskQSum&gt;0),J24/TaskQSum,"")</f>
        <v/>
      </c>
      <c r="M24" s="56">
        <f>IF(N24=1,IF(AND(ISNUMBER(G24),G24&gt;0),IF(G24&lt;=ExamMin,"En tiempo","Fuera de tiempo"),""),"")</f>
        <v/>
      </c>
      <c r="N24" s="57">
        <f>IF(I24="OK",1,0)</f>
        <v/>
      </c>
      <c r="O24" s="57">
        <f>IF(N24=1,INT(A24)*1000+ROW()-6,0)</f>
        <v/>
      </c>
      <c r="P24" s="57">
        <f>IF(N24=1,IF(O24&gt;=LARGE(MockKey,MIN(AvgN,MockCount)),1,0),0)</f>
        <v/>
      </c>
      <c r="Q24" s="57">
        <f>IF($N24=1,B24,0)</f>
        <v/>
      </c>
      <c r="R24" s="57">
        <f>IF($N24=1,C24,0)</f>
        <v/>
      </c>
      <c r="S24" s="57">
        <f>IF($N24=1,D24,0)</f>
        <v/>
      </c>
      <c r="T24" s="57">
        <f>IF($N24=1,E24,0)</f>
        <v/>
      </c>
      <c r="U24" s="57">
        <f>IF($N24=1,F24,0)</f>
        <v/>
      </c>
      <c r="V24" s="57">
        <f>IF(N24=1,SUM(B24:F24),0)</f>
        <v/>
      </c>
      <c r="W24" s="57">
        <f>IF(N24=1,INT(A24),0)</f>
        <v/>
      </c>
    </row>
    <row r="25">
      <c r="A25" s="32" t="n"/>
      <c r="B25" s="35" t="n"/>
      <c r="C25" s="35" t="n"/>
      <c r="D25" s="35" t="n"/>
      <c r="E25" s="35" t="n"/>
      <c r="F25" s="35" t="n"/>
      <c r="G25" s="35" t="n"/>
      <c r="H25" s="41" t="n"/>
      <c r="I25" s="55">
        <f>IF(COUNTA(A25:H25)=0,"",IF(NOT(ISNUMBER(A25)),"Falta la fecha",IF(COUNT(B25:F25)&lt;5,"Faltan los aciertos de alguna tarea",IF(OR(B25&lt;0,B25&gt;INDEX(TaskQ,1),B25&lt;&gt;INT(B25),C25&lt;0,C25&gt;INDEX(TaskQ,2),C25&lt;&gt;INT(C25),D25&lt;0,D25&gt;INDEX(TaskQ,3),D25&lt;&gt;INT(D25),E25&lt;0,E25&gt;INDEX(TaskQ,4),E25&lt;&gt;INT(E25),F25&lt;0,F25&gt;INDEX(TaskQ,5),F25&lt;&gt;INT(F25)),"Aciertos fuera de rango",IF(AND(G25&lt;&gt;"",IF(ISNUMBER(G25),G25&lt;=0,TRUE)),"Minutos no válidos","OK")))))</f>
        <v/>
      </c>
      <c r="J25" s="36">
        <f>IF(N25=1,SUM(B25:F25),"")</f>
        <v/>
      </c>
      <c r="K25" s="55">
        <f>IF(N25=1,IF(J25&gt;=MinPass,"Alcanza el mínimo","Por debajo del mínimo"),"")</f>
        <v/>
      </c>
      <c r="L25" s="38">
        <f>IF(AND(N25=1,TaskQSum&gt;0),J25/TaskQSum,"")</f>
        <v/>
      </c>
      <c r="M25" s="56">
        <f>IF(N25=1,IF(AND(ISNUMBER(G25),G25&gt;0),IF(G25&lt;=ExamMin,"En tiempo","Fuera de tiempo"),""),"")</f>
        <v/>
      </c>
      <c r="N25" s="57">
        <f>IF(I25="OK",1,0)</f>
        <v/>
      </c>
      <c r="O25" s="57">
        <f>IF(N25=1,INT(A25)*1000+ROW()-6,0)</f>
        <v/>
      </c>
      <c r="P25" s="57">
        <f>IF(N25=1,IF(O25&gt;=LARGE(MockKey,MIN(AvgN,MockCount)),1,0),0)</f>
        <v/>
      </c>
      <c r="Q25" s="57">
        <f>IF($N25=1,B25,0)</f>
        <v/>
      </c>
      <c r="R25" s="57">
        <f>IF($N25=1,C25,0)</f>
        <v/>
      </c>
      <c r="S25" s="57">
        <f>IF($N25=1,D25,0)</f>
        <v/>
      </c>
      <c r="T25" s="57">
        <f>IF($N25=1,E25,0)</f>
        <v/>
      </c>
      <c r="U25" s="57">
        <f>IF($N25=1,F25,0)</f>
        <v/>
      </c>
      <c r="V25" s="57">
        <f>IF(N25=1,SUM(B25:F25),0)</f>
        <v/>
      </c>
      <c r="W25" s="57">
        <f>IF(N25=1,INT(A25),0)</f>
        <v/>
      </c>
    </row>
    <row r="26">
      <c r="A26" s="32" t="n"/>
      <c r="B26" s="35" t="n"/>
      <c r="C26" s="35" t="n"/>
      <c r="D26" s="35" t="n"/>
      <c r="E26" s="35" t="n"/>
      <c r="F26" s="35" t="n"/>
      <c r="G26" s="35" t="n"/>
      <c r="H26" s="41" t="n"/>
      <c r="I26" s="55">
        <f>IF(COUNTA(A26:H26)=0,"",IF(NOT(ISNUMBER(A26)),"Falta la fecha",IF(COUNT(B26:F26)&lt;5,"Faltan los aciertos de alguna tarea",IF(OR(B26&lt;0,B26&gt;INDEX(TaskQ,1),B26&lt;&gt;INT(B26),C26&lt;0,C26&gt;INDEX(TaskQ,2),C26&lt;&gt;INT(C26),D26&lt;0,D26&gt;INDEX(TaskQ,3),D26&lt;&gt;INT(D26),E26&lt;0,E26&gt;INDEX(TaskQ,4),E26&lt;&gt;INT(E26),F26&lt;0,F26&gt;INDEX(TaskQ,5),F26&lt;&gt;INT(F26)),"Aciertos fuera de rango",IF(AND(G26&lt;&gt;"",IF(ISNUMBER(G26),G26&lt;=0,TRUE)),"Minutos no válidos","OK")))))</f>
        <v/>
      </c>
      <c r="J26" s="36">
        <f>IF(N26=1,SUM(B26:F26),"")</f>
        <v/>
      </c>
      <c r="K26" s="55">
        <f>IF(N26=1,IF(J26&gt;=MinPass,"Alcanza el mínimo","Por debajo del mínimo"),"")</f>
        <v/>
      </c>
      <c r="L26" s="38">
        <f>IF(AND(N26=1,TaskQSum&gt;0),J26/TaskQSum,"")</f>
        <v/>
      </c>
      <c r="M26" s="56">
        <f>IF(N26=1,IF(AND(ISNUMBER(G26),G26&gt;0),IF(G26&lt;=ExamMin,"En tiempo","Fuera de tiempo"),""),"")</f>
        <v/>
      </c>
      <c r="N26" s="57">
        <f>IF(I26="OK",1,0)</f>
        <v/>
      </c>
      <c r="O26" s="57">
        <f>IF(N26=1,INT(A26)*1000+ROW()-6,0)</f>
        <v/>
      </c>
      <c r="P26" s="57">
        <f>IF(N26=1,IF(O26&gt;=LARGE(MockKey,MIN(AvgN,MockCount)),1,0),0)</f>
        <v/>
      </c>
      <c r="Q26" s="57">
        <f>IF($N26=1,B26,0)</f>
        <v/>
      </c>
      <c r="R26" s="57">
        <f>IF($N26=1,C26,0)</f>
        <v/>
      </c>
      <c r="S26" s="57">
        <f>IF($N26=1,D26,0)</f>
        <v/>
      </c>
      <c r="T26" s="57">
        <f>IF($N26=1,E26,0)</f>
        <v/>
      </c>
      <c r="U26" s="57">
        <f>IF($N26=1,F26,0)</f>
        <v/>
      </c>
      <c r="V26" s="57">
        <f>IF(N26=1,SUM(B26:F26),0)</f>
        <v/>
      </c>
      <c r="W26" s="57">
        <f>IF(N26=1,INT(A26),0)</f>
        <v/>
      </c>
    </row>
    <row r="27">
      <c r="A27" s="32" t="n"/>
      <c r="B27" s="35" t="n"/>
      <c r="C27" s="35" t="n"/>
      <c r="D27" s="35" t="n"/>
      <c r="E27" s="35" t="n"/>
      <c r="F27" s="35" t="n"/>
      <c r="G27" s="35" t="n"/>
      <c r="H27" s="41" t="n"/>
      <c r="I27" s="55">
        <f>IF(COUNTA(A27:H27)=0,"",IF(NOT(ISNUMBER(A27)),"Falta la fecha",IF(COUNT(B27:F27)&lt;5,"Faltan los aciertos de alguna tarea",IF(OR(B27&lt;0,B27&gt;INDEX(TaskQ,1),B27&lt;&gt;INT(B27),C27&lt;0,C27&gt;INDEX(TaskQ,2),C27&lt;&gt;INT(C27),D27&lt;0,D27&gt;INDEX(TaskQ,3),D27&lt;&gt;INT(D27),E27&lt;0,E27&gt;INDEX(TaskQ,4),E27&lt;&gt;INT(E27),F27&lt;0,F27&gt;INDEX(TaskQ,5),F27&lt;&gt;INT(F27)),"Aciertos fuera de rango",IF(AND(G27&lt;&gt;"",IF(ISNUMBER(G27),G27&lt;=0,TRUE)),"Minutos no válidos","OK")))))</f>
        <v/>
      </c>
      <c r="J27" s="36">
        <f>IF(N27=1,SUM(B27:F27),"")</f>
        <v/>
      </c>
      <c r="K27" s="55">
        <f>IF(N27=1,IF(J27&gt;=MinPass,"Alcanza el mínimo","Por debajo del mínimo"),"")</f>
        <v/>
      </c>
      <c r="L27" s="38">
        <f>IF(AND(N27=1,TaskQSum&gt;0),J27/TaskQSum,"")</f>
        <v/>
      </c>
      <c r="M27" s="56">
        <f>IF(N27=1,IF(AND(ISNUMBER(G27),G27&gt;0),IF(G27&lt;=ExamMin,"En tiempo","Fuera de tiempo"),""),"")</f>
        <v/>
      </c>
      <c r="N27" s="57">
        <f>IF(I27="OK",1,0)</f>
        <v/>
      </c>
      <c r="O27" s="57">
        <f>IF(N27=1,INT(A27)*1000+ROW()-6,0)</f>
        <v/>
      </c>
      <c r="P27" s="57">
        <f>IF(N27=1,IF(O27&gt;=LARGE(MockKey,MIN(AvgN,MockCount)),1,0),0)</f>
        <v/>
      </c>
      <c r="Q27" s="57">
        <f>IF($N27=1,B27,0)</f>
        <v/>
      </c>
      <c r="R27" s="57">
        <f>IF($N27=1,C27,0)</f>
        <v/>
      </c>
      <c r="S27" s="57">
        <f>IF($N27=1,D27,0)</f>
        <v/>
      </c>
      <c r="T27" s="57">
        <f>IF($N27=1,E27,0)</f>
        <v/>
      </c>
      <c r="U27" s="57">
        <f>IF($N27=1,F27,0)</f>
        <v/>
      </c>
      <c r="V27" s="57">
        <f>IF(N27=1,SUM(B27:F27),0)</f>
        <v/>
      </c>
      <c r="W27" s="57">
        <f>IF(N27=1,INT(A27),0)</f>
        <v/>
      </c>
    </row>
    <row r="28">
      <c r="A28" s="32" t="n"/>
      <c r="B28" s="35" t="n"/>
      <c r="C28" s="35" t="n"/>
      <c r="D28" s="35" t="n"/>
      <c r="E28" s="35" t="n"/>
      <c r="F28" s="35" t="n"/>
      <c r="G28" s="35" t="n"/>
      <c r="H28" s="41" t="n"/>
      <c r="I28" s="55">
        <f>IF(COUNTA(A28:H28)=0,"",IF(NOT(ISNUMBER(A28)),"Falta la fecha",IF(COUNT(B28:F28)&lt;5,"Faltan los aciertos de alguna tarea",IF(OR(B28&lt;0,B28&gt;INDEX(TaskQ,1),B28&lt;&gt;INT(B28),C28&lt;0,C28&gt;INDEX(TaskQ,2),C28&lt;&gt;INT(C28),D28&lt;0,D28&gt;INDEX(TaskQ,3),D28&lt;&gt;INT(D28),E28&lt;0,E28&gt;INDEX(TaskQ,4),E28&lt;&gt;INT(E28),F28&lt;0,F28&gt;INDEX(TaskQ,5),F28&lt;&gt;INT(F28)),"Aciertos fuera de rango",IF(AND(G28&lt;&gt;"",IF(ISNUMBER(G28),G28&lt;=0,TRUE)),"Minutos no válidos","OK")))))</f>
        <v/>
      </c>
      <c r="J28" s="36">
        <f>IF(N28=1,SUM(B28:F28),"")</f>
        <v/>
      </c>
      <c r="K28" s="55">
        <f>IF(N28=1,IF(J28&gt;=MinPass,"Alcanza el mínimo","Por debajo del mínimo"),"")</f>
        <v/>
      </c>
      <c r="L28" s="38">
        <f>IF(AND(N28=1,TaskQSum&gt;0),J28/TaskQSum,"")</f>
        <v/>
      </c>
      <c r="M28" s="56">
        <f>IF(N28=1,IF(AND(ISNUMBER(G28),G28&gt;0),IF(G28&lt;=ExamMin,"En tiempo","Fuera de tiempo"),""),"")</f>
        <v/>
      </c>
      <c r="N28" s="57">
        <f>IF(I28="OK",1,0)</f>
        <v/>
      </c>
      <c r="O28" s="57">
        <f>IF(N28=1,INT(A28)*1000+ROW()-6,0)</f>
        <v/>
      </c>
      <c r="P28" s="57">
        <f>IF(N28=1,IF(O28&gt;=LARGE(MockKey,MIN(AvgN,MockCount)),1,0),0)</f>
        <v/>
      </c>
      <c r="Q28" s="57">
        <f>IF($N28=1,B28,0)</f>
        <v/>
      </c>
      <c r="R28" s="57">
        <f>IF($N28=1,C28,0)</f>
        <v/>
      </c>
      <c r="S28" s="57">
        <f>IF($N28=1,D28,0)</f>
        <v/>
      </c>
      <c r="T28" s="57">
        <f>IF($N28=1,E28,0)</f>
        <v/>
      </c>
      <c r="U28" s="57">
        <f>IF($N28=1,F28,0)</f>
        <v/>
      </c>
      <c r="V28" s="57">
        <f>IF(N28=1,SUM(B28:F28),0)</f>
        <v/>
      </c>
      <c r="W28" s="57">
        <f>IF(N28=1,INT(A28),0)</f>
        <v/>
      </c>
    </row>
    <row r="29">
      <c r="A29" s="32" t="n"/>
      <c r="B29" s="35" t="n"/>
      <c r="C29" s="35" t="n"/>
      <c r="D29" s="35" t="n"/>
      <c r="E29" s="35" t="n"/>
      <c r="F29" s="35" t="n"/>
      <c r="G29" s="35" t="n"/>
      <c r="H29" s="41" t="n"/>
      <c r="I29" s="55">
        <f>IF(COUNTA(A29:H29)=0,"",IF(NOT(ISNUMBER(A29)),"Falta la fecha",IF(COUNT(B29:F29)&lt;5,"Faltan los aciertos de alguna tarea",IF(OR(B29&lt;0,B29&gt;INDEX(TaskQ,1),B29&lt;&gt;INT(B29),C29&lt;0,C29&gt;INDEX(TaskQ,2),C29&lt;&gt;INT(C29),D29&lt;0,D29&gt;INDEX(TaskQ,3),D29&lt;&gt;INT(D29),E29&lt;0,E29&gt;INDEX(TaskQ,4),E29&lt;&gt;INT(E29),F29&lt;0,F29&gt;INDEX(TaskQ,5),F29&lt;&gt;INT(F29)),"Aciertos fuera de rango",IF(AND(G29&lt;&gt;"",IF(ISNUMBER(G29),G29&lt;=0,TRUE)),"Minutos no válidos","OK")))))</f>
        <v/>
      </c>
      <c r="J29" s="36">
        <f>IF(N29=1,SUM(B29:F29),"")</f>
        <v/>
      </c>
      <c r="K29" s="55">
        <f>IF(N29=1,IF(J29&gt;=MinPass,"Alcanza el mínimo","Por debajo del mínimo"),"")</f>
        <v/>
      </c>
      <c r="L29" s="38">
        <f>IF(AND(N29=1,TaskQSum&gt;0),J29/TaskQSum,"")</f>
        <v/>
      </c>
      <c r="M29" s="56">
        <f>IF(N29=1,IF(AND(ISNUMBER(G29),G29&gt;0),IF(G29&lt;=ExamMin,"En tiempo","Fuera de tiempo"),""),"")</f>
        <v/>
      </c>
      <c r="N29" s="57">
        <f>IF(I29="OK",1,0)</f>
        <v/>
      </c>
      <c r="O29" s="57">
        <f>IF(N29=1,INT(A29)*1000+ROW()-6,0)</f>
        <v/>
      </c>
      <c r="P29" s="57">
        <f>IF(N29=1,IF(O29&gt;=LARGE(MockKey,MIN(AvgN,MockCount)),1,0),0)</f>
        <v/>
      </c>
      <c r="Q29" s="57">
        <f>IF($N29=1,B29,0)</f>
        <v/>
      </c>
      <c r="R29" s="57">
        <f>IF($N29=1,C29,0)</f>
        <v/>
      </c>
      <c r="S29" s="57">
        <f>IF($N29=1,D29,0)</f>
        <v/>
      </c>
      <c r="T29" s="57">
        <f>IF($N29=1,E29,0)</f>
        <v/>
      </c>
      <c r="U29" s="57">
        <f>IF($N29=1,F29,0)</f>
        <v/>
      </c>
      <c r="V29" s="57">
        <f>IF(N29=1,SUM(B29:F29),0)</f>
        <v/>
      </c>
      <c r="W29" s="57">
        <f>IF(N29=1,INT(A29),0)</f>
        <v/>
      </c>
    </row>
    <row r="30">
      <c r="A30" s="32" t="n"/>
      <c r="B30" s="35" t="n"/>
      <c r="C30" s="35" t="n"/>
      <c r="D30" s="35" t="n"/>
      <c r="E30" s="35" t="n"/>
      <c r="F30" s="35" t="n"/>
      <c r="G30" s="35" t="n"/>
      <c r="H30" s="41" t="n"/>
      <c r="I30" s="55">
        <f>IF(COUNTA(A30:H30)=0,"",IF(NOT(ISNUMBER(A30)),"Falta la fecha",IF(COUNT(B30:F30)&lt;5,"Faltan los aciertos de alguna tarea",IF(OR(B30&lt;0,B30&gt;INDEX(TaskQ,1),B30&lt;&gt;INT(B30),C30&lt;0,C30&gt;INDEX(TaskQ,2),C30&lt;&gt;INT(C30),D30&lt;0,D30&gt;INDEX(TaskQ,3),D30&lt;&gt;INT(D30),E30&lt;0,E30&gt;INDEX(TaskQ,4),E30&lt;&gt;INT(E30),F30&lt;0,F30&gt;INDEX(TaskQ,5),F30&lt;&gt;INT(F30)),"Aciertos fuera de rango",IF(AND(G30&lt;&gt;"",IF(ISNUMBER(G30),G30&lt;=0,TRUE)),"Minutos no válidos","OK")))))</f>
        <v/>
      </c>
      <c r="J30" s="36">
        <f>IF(N30=1,SUM(B30:F30),"")</f>
        <v/>
      </c>
      <c r="K30" s="55">
        <f>IF(N30=1,IF(J30&gt;=MinPass,"Alcanza el mínimo","Por debajo del mínimo"),"")</f>
        <v/>
      </c>
      <c r="L30" s="38">
        <f>IF(AND(N30=1,TaskQSum&gt;0),J30/TaskQSum,"")</f>
        <v/>
      </c>
      <c r="M30" s="56">
        <f>IF(N30=1,IF(AND(ISNUMBER(G30),G30&gt;0),IF(G30&lt;=ExamMin,"En tiempo","Fuera de tiempo"),""),"")</f>
        <v/>
      </c>
      <c r="N30" s="57">
        <f>IF(I30="OK",1,0)</f>
        <v/>
      </c>
      <c r="O30" s="57">
        <f>IF(N30=1,INT(A30)*1000+ROW()-6,0)</f>
        <v/>
      </c>
      <c r="P30" s="57">
        <f>IF(N30=1,IF(O30&gt;=LARGE(MockKey,MIN(AvgN,MockCount)),1,0),0)</f>
        <v/>
      </c>
      <c r="Q30" s="57">
        <f>IF($N30=1,B30,0)</f>
        <v/>
      </c>
      <c r="R30" s="57">
        <f>IF($N30=1,C30,0)</f>
        <v/>
      </c>
      <c r="S30" s="57">
        <f>IF($N30=1,D30,0)</f>
        <v/>
      </c>
      <c r="T30" s="57">
        <f>IF($N30=1,E30,0)</f>
        <v/>
      </c>
      <c r="U30" s="57">
        <f>IF($N30=1,F30,0)</f>
        <v/>
      </c>
      <c r="V30" s="57">
        <f>IF(N30=1,SUM(B30:F30),0)</f>
        <v/>
      </c>
      <c r="W30" s="57">
        <f>IF(N30=1,INT(A30),0)</f>
        <v/>
      </c>
    </row>
    <row r="31">
      <c r="A31" s="32" t="n"/>
      <c r="B31" s="35" t="n"/>
      <c r="C31" s="35" t="n"/>
      <c r="D31" s="35" t="n"/>
      <c r="E31" s="35" t="n"/>
      <c r="F31" s="35" t="n"/>
      <c r="G31" s="35" t="n"/>
      <c r="H31" s="41" t="n"/>
      <c r="I31" s="55">
        <f>IF(COUNTA(A31:H31)=0,"",IF(NOT(ISNUMBER(A31)),"Falta la fecha",IF(COUNT(B31:F31)&lt;5,"Faltan los aciertos de alguna tarea",IF(OR(B31&lt;0,B31&gt;INDEX(TaskQ,1),B31&lt;&gt;INT(B31),C31&lt;0,C31&gt;INDEX(TaskQ,2),C31&lt;&gt;INT(C31),D31&lt;0,D31&gt;INDEX(TaskQ,3),D31&lt;&gt;INT(D31),E31&lt;0,E31&gt;INDEX(TaskQ,4),E31&lt;&gt;INT(E31),F31&lt;0,F31&gt;INDEX(TaskQ,5),F31&lt;&gt;INT(F31)),"Aciertos fuera de rango",IF(AND(G31&lt;&gt;"",IF(ISNUMBER(G31),G31&lt;=0,TRUE)),"Minutos no válidos","OK")))))</f>
        <v/>
      </c>
      <c r="J31" s="36">
        <f>IF(N31=1,SUM(B31:F31),"")</f>
        <v/>
      </c>
      <c r="K31" s="55">
        <f>IF(N31=1,IF(J31&gt;=MinPass,"Alcanza el mínimo","Por debajo del mínimo"),"")</f>
        <v/>
      </c>
      <c r="L31" s="38">
        <f>IF(AND(N31=1,TaskQSum&gt;0),J31/TaskQSum,"")</f>
        <v/>
      </c>
      <c r="M31" s="56">
        <f>IF(N31=1,IF(AND(ISNUMBER(G31),G31&gt;0),IF(G31&lt;=ExamMin,"En tiempo","Fuera de tiempo"),""),"")</f>
        <v/>
      </c>
      <c r="N31" s="57">
        <f>IF(I31="OK",1,0)</f>
        <v/>
      </c>
      <c r="O31" s="57">
        <f>IF(N31=1,INT(A31)*1000+ROW()-6,0)</f>
        <v/>
      </c>
      <c r="P31" s="57">
        <f>IF(N31=1,IF(O31&gt;=LARGE(MockKey,MIN(AvgN,MockCount)),1,0),0)</f>
        <v/>
      </c>
      <c r="Q31" s="57">
        <f>IF($N31=1,B31,0)</f>
        <v/>
      </c>
      <c r="R31" s="57">
        <f>IF($N31=1,C31,0)</f>
        <v/>
      </c>
      <c r="S31" s="57">
        <f>IF($N31=1,D31,0)</f>
        <v/>
      </c>
      <c r="T31" s="57">
        <f>IF($N31=1,E31,0)</f>
        <v/>
      </c>
      <c r="U31" s="57">
        <f>IF($N31=1,F31,0)</f>
        <v/>
      </c>
      <c r="V31" s="57">
        <f>IF(N31=1,SUM(B31:F31),0)</f>
        <v/>
      </c>
      <c r="W31" s="57">
        <f>IF(N31=1,INT(A31),0)</f>
        <v/>
      </c>
    </row>
    <row r="32">
      <c r="A32" s="32" t="n"/>
      <c r="B32" s="35" t="n"/>
      <c r="C32" s="35" t="n"/>
      <c r="D32" s="35" t="n"/>
      <c r="E32" s="35" t="n"/>
      <c r="F32" s="35" t="n"/>
      <c r="G32" s="35" t="n"/>
      <c r="H32" s="41" t="n"/>
      <c r="I32" s="55">
        <f>IF(COUNTA(A32:H32)=0,"",IF(NOT(ISNUMBER(A32)),"Falta la fecha",IF(COUNT(B32:F32)&lt;5,"Faltan los aciertos de alguna tarea",IF(OR(B32&lt;0,B32&gt;INDEX(TaskQ,1),B32&lt;&gt;INT(B32),C32&lt;0,C32&gt;INDEX(TaskQ,2),C32&lt;&gt;INT(C32),D32&lt;0,D32&gt;INDEX(TaskQ,3),D32&lt;&gt;INT(D32),E32&lt;0,E32&gt;INDEX(TaskQ,4),E32&lt;&gt;INT(E32),F32&lt;0,F32&gt;INDEX(TaskQ,5),F32&lt;&gt;INT(F32)),"Aciertos fuera de rango",IF(AND(G32&lt;&gt;"",IF(ISNUMBER(G32),G32&lt;=0,TRUE)),"Minutos no válidos","OK")))))</f>
        <v/>
      </c>
      <c r="J32" s="36">
        <f>IF(N32=1,SUM(B32:F32),"")</f>
        <v/>
      </c>
      <c r="K32" s="55">
        <f>IF(N32=1,IF(J32&gt;=MinPass,"Alcanza el mínimo","Por debajo del mínimo"),"")</f>
        <v/>
      </c>
      <c r="L32" s="38">
        <f>IF(AND(N32=1,TaskQSum&gt;0),J32/TaskQSum,"")</f>
        <v/>
      </c>
      <c r="M32" s="56">
        <f>IF(N32=1,IF(AND(ISNUMBER(G32),G32&gt;0),IF(G32&lt;=ExamMin,"En tiempo","Fuera de tiempo"),""),"")</f>
        <v/>
      </c>
      <c r="N32" s="57">
        <f>IF(I32="OK",1,0)</f>
        <v/>
      </c>
      <c r="O32" s="57">
        <f>IF(N32=1,INT(A32)*1000+ROW()-6,0)</f>
        <v/>
      </c>
      <c r="P32" s="57">
        <f>IF(N32=1,IF(O32&gt;=LARGE(MockKey,MIN(AvgN,MockCount)),1,0),0)</f>
        <v/>
      </c>
      <c r="Q32" s="57">
        <f>IF($N32=1,B32,0)</f>
        <v/>
      </c>
      <c r="R32" s="57">
        <f>IF($N32=1,C32,0)</f>
        <v/>
      </c>
      <c r="S32" s="57">
        <f>IF($N32=1,D32,0)</f>
        <v/>
      </c>
      <c r="T32" s="57">
        <f>IF($N32=1,E32,0)</f>
        <v/>
      </c>
      <c r="U32" s="57">
        <f>IF($N32=1,F32,0)</f>
        <v/>
      </c>
      <c r="V32" s="57">
        <f>IF(N32=1,SUM(B32:F32),0)</f>
        <v/>
      </c>
      <c r="W32" s="57">
        <f>IF(N32=1,INT(A32),0)</f>
        <v/>
      </c>
    </row>
    <row r="33">
      <c r="A33" s="32" t="n"/>
      <c r="B33" s="35" t="n"/>
      <c r="C33" s="35" t="n"/>
      <c r="D33" s="35" t="n"/>
      <c r="E33" s="35" t="n"/>
      <c r="F33" s="35" t="n"/>
      <c r="G33" s="35" t="n"/>
      <c r="H33" s="41" t="n"/>
      <c r="I33" s="55">
        <f>IF(COUNTA(A33:H33)=0,"",IF(NOT(ISNUMBER(A33)),"Falta la fecha",IF(COUNT(B33:F33)&lt;5,"Faltan los aciertos de alguna tarea",IF(OR(B33&lt;0,B33&gt;INDEX(TaskQ,1),B33&lt;&gt;INT(B33),C33&lt;0,C33&gt;INDEX(TaskQ,2),C33&lt;&gt;INT(C33),D33&lt;0,D33&gt;INDEX(TaskQ,3),D33&lt;&gt;INT(D33),E33&lt;0,E33&gt;INDEX(TaskQ,4),E33&lt;&gt;INT(E33),F33&lt;0,F33&gt;INDEX(TaskQ,5),F33&lt;&gt;INT(F33)),"Aciertos fuera de rango",IF(AND(G33&lt;&gt;"",IF(ISNUMBER(G33),G33&lt;=0,TRUE)),"Minutos no válidos","OK")))))</f>
        <v/>
      </c>
      <c r="J33" s="36">
        <f>IF(N33=1,SUM(B33:F33),"")</f>
        <v/>
      </c>
      <c r="K33" s="55">
        <f>IF(N33=1,IF(J33&gt;=MinPass,"Alcanza el mínimo","Por debajo del mínimo"),"")</f>
        <v/>
      </c>
      <c r="L33" s="38">
        <f>IF(AND(N33=1,TaskQSum&gt;0),J33/TaskQSum,"")</f>
        <v/>
      </c>
      <c r="M33" s="56">
        <f>IF(N33=1,IF(AND(ISNUMBER(G33),G33&gt;0),IF(G33&lt;=ExamMin,"En tiempo","Fuera de tiempo"),""),"")</f>
        <v/>
      </c>
      <c r="N33" s="57">
        <f>IF(I33="OK",1,0)</f>
        <v/>
      </c>
      <c r="O33" s="57">
        <f>IF(N33=1,INT(A33)*1000+ROW()-6,0)</f>
        <v/>
      </c>
      <c r="P33" s="57">
        <f>IF(N33=1,IF(O33&gt;=LARGE(MockKey,MIN(AvgN,MockCount)),1,0),0)</f>
        <v/>
      </c>
      <c r="Q33" s="57">
        <f>IF($N33=1,B33,0)</f>
        <v/>
      </c>
      <c r="R33" s="57">
        <f>IF($N33=1,C33,0)</f>
        <v/>
      </c>
      <c r="S33" s="57">
        <f>IF($N33=1,D33,0)</f>
        <v/>
      </c>
      <c r="T33" s="57">
        <f>IF($N33=1,E33,0)</f>
        <v/>
      </c>
      <c r="U33" s="57">
        <f>IF($N33=1,F33,0)</f>
        <v/>
      </c>
      <c r="V33" s="57">
        <f>IF(N33=1,SUM(B33:F33),0)</f>
        <v/>
      </c>
      <c r="W33" s="57">
        <f>IF(N33=1,INT(A33),0)</f>
        <v/>
      </c>
    </row>
    <row r="34">
      <c r="A34" s="32" t="n"/>
      <c r="B34" s="35" t="n"/>
      <c r="C34" s="35" t="n"/>
      <c r="D34" s="35" t="n"/>
      <c r="E34" s="35" t="n"/>
      <c r="F34" s="35" t="n"/>
      <c r="G34" s="35" t="n"/>
      <c r="H34" s="41" t="n"/>
      <c r="I34" s="55">
        <f>IF(COUNTA(A34:H34)=0,"",IF(NOT(ISNUMBER(A34)),"Falta la fecha",IF(COUNT(B34:F34)&lt;5,"Faltan los aciertos de alguna tarea",IF(OR(B34&lt;0,B34&gt;INDEX(TaskQ,1),B34&lt;&gt;INT(B34),C34&lt;0,C34&gt;INDEX(TaskQ,2),C34&lt;&gt;INT(C34),D34&lt;0,D34&gt;INDEX(TaskQ,3),D34&lt;&gt;INT(D34),E34&lt;0,E34&gt;INDEX(TaskQ,4),E34&lt;&gt;INT(E34),F34&lt;0,F34&gt;INDEX(TaskQ,5),F34&lt;&gt;INT(F34)),"Aciertos fuera de rango",IF(AND(G34&lt;&gt;"",IF(ISNUMBER(G34),G34&lt;=0,TRUE)),"Minutos no válidos","OK")))))</f>
        <v/>
      </c>
      <c r="J34" s="36">
        <f>IF(N34=1,SUM(B34:F34),"")</f>
        <v/>
      </c>
      <c r="K34" s="55">
        <f>IF(N34=1,IF(J34&gt;=MinPass,"Alcanza el mínimo","Por debajo del mínimo"),"")</f>
        <v/>
      </c>
      <c r="L34" s="38">
        <f>IF(AND(N34=1,TaskQSum&gt;0),J34/TaskQSum,"")</f>
        <v/>
      </c>
      <c r="M34" s="56">
        <f>IF(N34=1,IF(AND(ISNUMBER(G34),G34&gt;0),IF(G34&lt;=ExamMin,"En tiempo","Fuera de tiempo"),""),"")</f>
        <v/>
      </c>
      <c r="N34" s="57">
        <f>IF(I34="OK",1,0)</f>
        <v/>
      </c>
      <c r="O34" s="57">
        <f>IF(N34=1,INT(A34)*1000+ROW()-6,0)</f>
        <v/>
      </c>
      <c r="P34" s="57">
        <f>IF(N34=1,IF(O34&gt;=LARGE(MockKey,MIN(AvgN,MockCount)),1,0),0)</f>
        <v/>
      </c>
      <c r="Q34" s="57">
        <f>IF($N34=1,B34,0)</f>
        <v/>
      </c>
      <c r="R34" s="57">
        <f>IF($N34=1,C34,0)</f>
        <v/>
      </c>
      <c r="S34" s="57">
        <f>IF($N34=1,D34,0)</f>
        <v/>
      </c>
      <c r="T34" s="57">
        <f>IF($N34=1,E34,0)</f>
        <v/>
      </c>
      <c r="U34" s="57">
        <f>IF($N34=1,F34,0)</f>
        <v/>
      </c>
      <c r="V34" s="57">
        <f>IF(N34=1,SUM(B34:F34),0)</f>
        <v/>
      </c>
      <c r="W34" s="57">
        <f>IF(N34=1,INT(A34),0)</f>
        <v/>
      </c>
    </row>
    <row r="35">
      <c r="A35" s="32" t="n"/>
      <c r="B35" s="35" t="n"/>
      <c r="C35" s="35" t="n"/>
      <c r="D35" s="35" t="n"/>
      <c r="E35" s="35" t="n"/>
      <c r="F35" s="35" t="n"/>
      <c r="G35" s="35" t="n"/>
      <c r="H35" s="41" t="n"/>
      <c r="I35" s="55">
        <f>IF(COUNTA(A35:H35)=0,"",IF(NOT(ISNUMBER(A35)),"Falta la fecha",IF(COUNT(B35:F35)&lt;5,"Faltan los aciertos de alguna tarea",IF(OR(B35&lt;0,B35&gt;INDEX(TaskQ,1),B35&lt;&gt;INT(B35),C35&lt;0,C35&gt;INDEX(TaskQ,2),C35&lt;&gt;INT(C35),D35&lt;0,D35&gt;INDEX(TaskQ,3),D35&lt;&gt;INT(D35),E35&lt;0,E35&gt;INDEX(TaskQ,4),E35&lt;&gt;INT(E35),F35&lt;0,F35&gt;INDEX(TaskQ,5),F35&lt;&gt;INT(F35)),"Aciertos fuera de rango",IF(AND(G35&lt;&gt;"",IF(ISNUMBER(G35),G35&lt;=0,TRUE)),"Minutos no válidos","OK")))))</f>
        <v/>
      </c>
      <c r="J35" s="36">
        <f>IF(N35=1,SUM(B35:F35),"")</f>
        <v/>
      </c>
      <c r="K35" s="55">
        <f>IF(N35=1,IF(J35&gt;=MinPass,"Alcanza el mínimo","Por debajo del mínimo"),"")</f>
        <v/>
      </c>
      <c r="L35" s="38">
        <f>IF(AND(N35=1,TaskQSum&gt;0),J35/TaskQSum,"")</f>
        <v/>
      </c>
      <c r="M35" s="56">
        <f>IF(N35=1,IF(AND(ISNUMBER(G35),G35&gt;0),IF(G35&lt;=ExamMin,"En tiempo","Fuera de tiempo"),""),"")</f>
        <v/>
      </c>
      <c r="N35" s="57">
        <f>IF(I35="OK",1,0)</f>
        <v/>
      </c>
      <c r="O35" s="57">
        <f>IF(N35=1,INT(A35)*1000+ROW()-6,0)</f>
        <v/>
      </c>
      <c r="P35" s="57">
        <f>IF(N35=1,IF(O35&gt;=LARGE(MockKey,MIN(AvgN,MockCount)),1,0),0)</f>
        <v/>
      </c>
      <c r="Q35" s="57">
        <f>IF($N35=1,B35,0)</f>
        <v/>
      </c>
      <c r="R35" s="57">
        <f>IF($N35=1,C35,0)</f>
        <v/>
      </c>
      <c r="S35" s="57">
        <f>IF($N35=1,D35,0)</f>
        <v/>
      </c>
      <c r="T35" s="57">
        <f>IF($N35=1,E35,0)</f>
        <v/>
      </c>
      <c r="U35" s="57">
        <f>IF($N35=1,F35,0)</f>
        <v/>
      </c>
      <c r="V35" s="57">
        <f>IF(N35=1,SUM(B35:F35),0)</f>
        <v/>
      </c>
      <c r="W35" s="57">
        <f>IF(N35=1,INT(A35),0)</f>
        <v/>
      </c>
    </row>
    <row r="36">
      <c r="A36" s="32" t="n"/>
      <c r="B36" s="35" t="n"/>
      <c r="C36" s="35" t="n"/>
      <c r="D36" s="35" t="n"/>
      <c r="E36" s="35" t="n"/>
      <c r="F36" s="35" t="n"/>
      <c r="G36" s="35" t="n"/>
      <c r="H36" s="41" t="n"/>
      <c r="I36" s="55">
        <f>IF(COUNTA(A36:H36)=0,"",IF(NOT(ISNUMBER(A36)),"Falta la fecha",IF(COUNT(B36:F36)&lt;5,"Faltan los aciertos de alguna tarea",IF(OR(B36&lt;0,B36&gt;INDEX(TaskQ,1),B36&lt;&gt;INT(B36),C36&lt;0,C36&gt;INDEX(TaskQ,2),C36&lt;&gt;INT(C36),D36&lt;0,D36&gt;INDEX(TaskQ,3),D36&lt;&gt;INT(D36),E36&lt;0,E36&gt;INDEX(TaskQ,4),E36&lt;&gt;INT(E36),F36&lt;0,F36&gt;INDEX(TaskQ,5),F36&lt;&gt;INT(F36)),"Aciertos fuera de rango",IF(AND(G36&lt;&gt;"",IF(ISNUMBER(G36),G36&lt;=0,TRUE)),"Minutos no válidos","OK")))))</f>
        <v/>
      </c>
      <c r="J36" s="36">
        <f>IF(N36=1,SUM(B36:F36),"")</f>
        <v/>
      </c>
      <c r="K36" s="55">
        <f>IF(N36=1,IF(J36&gt;=MinPass,"Alcanza el mínimo","Por debajo del mínimo"),"")</f>
        <v/>
      </c>
      <c r="L36" s="38">
        <f>IF(AND(N36=1,TaskQSum&gt;0),J36/TaskQSum,"")</f>
        <v/>
      </c>
      <c r="M36" s="56">
        <f>IF(N36=1,IF(AND(ISNUMBER(G36),G36&gt;0),IF(G36&lt;=ExamMin,"En tiempo","Fuera de tiempo"),""),"")</f>
        <v/>
      </c>
      <c r="N36" s="57">
        <f>IF(I36="OK",1,0)</f>
        <v/>
      </c>
      <c r="O36" s="57">
        <f>IF(N36=1,INT(A36)*1000+ROW()-6,0)</f>
        <v/>
      </c>
      <c r="P36" s="57">
        <f>IF(N36=1,IF(O36&gt;=LARGE(MockKey,MIN(AvgN,MockCount)),1,0),0)</f>
        <v/>
      </c>
      <c r="Q36" s="57">
        <f>IF($N36=1,B36,0)</f>
        <v/>
      </c>
      <c r="R36" s="57">
        <f>IF($N36=1,C36,0)</f>
        <v/>
      </c>
      <c r="S36" s="57">
        <f>IF($N36=1,D36,0)</f>
        <v/>
      </c>
      <c r="T36" s="57">
        <f>IF($N36=1,E36,0)</f>
        <v/>
      </c>
      <c r="U36" s="57">
        <f>IF($N36=1,F36,0)</f>
        <v/>
      </c>
      <c r="V36" s="57">
        <f>IF(N36=1,SUM(B36:F36),0)</f>
        <v/>
      </c>
      <c r="W36" s="57">
        <f>IF(N36=1,INT(A36),0)</f>
        <v/>
      </c>
    </row>
    <row r="37">
      <c r="A37" s="32" t="n"/>
      <c r="B37" s="35" t="n"/>
      <c r="C37" s="35" t="n"/>
      <c r="D37" s="35" t="n"/>
      <c r="E37" s="35" t="n"/>
      <c r="F37" s="35" t="n"/>
      <c r="G37" s="35" t="n"/>
      <c r="H37" s="41" t="n"/>
      <c r="I37" s="55">
        <f>IF(COUNTA(A37:H37)=0,"",IF(NOT(ISNUMBER(A37)),"Falta la fecha",IF(COUNT(B37:F37)&lt;5,"Faltan los aciertos de alguna tarea",IF(OR(B37&lt;0,B37&gt;INDEX(TaskQ,1),B37&lt;&gt;INT(B37),C37&lt;0,C37&gt;INDEX(TaskQ,2),C37&lt;&gt;INT(C37),D37&lt;0,D37&gt;INDEX(TaskQ,3),D37&lt;&gt;INT(D37),E37&lt;0,E37&gt;INDEX(TaskQ,4),E37&lt;&gt;INT(E37),F37&lt;0,F37&gt;INDEX(TaskQ,5),F37&lt;&gt;INT(F37)),"Aciertos fuera de rango",IF(AND(G37&lt;&gt;"",IF(ISNUMBER(G37),G37&lt;=0,TRUE)),"Minutos no válidos","OK")))))</f>
        <v/>
      </c>
      <c r="J37" s="36">
        <f>IF(N37=1,SUM(B37:F37),"")</f>
        <v/>
      </c>
      <c r="K37" s="55">
        <f>IF(N37=1,IF(J37&gt;=MinPass,"Alcanza el mínimo","Por debajo del mínimo"),"")</f>
        <v/>
      </c>
      <c r="L37" s="38">
        <f>IF(AND(N37=1,TaskQSum&gt;0),J37/TaskQSum,"")</f>
        <v/>
      </c>
      <c r="M37" s="56">
        <f>IF(N37=1,IF(AND(ISNUMBER(G37),G37&gt;0),IF(G37&lt;=ExamMin,"En tiempo","Fuera de tiempo"),""),"")</f>
        <v/>
      </c>
      <c r="N37" s="57">
        <f>IF(I37="OK",1,0)</f>
        <v/>
      </c>
      <c r="O37" s="57">
        <f>IF(N37=1,INT(A37)*1000+ROW()-6,0)</f>
        <v/>
      </c>
      <c r="P37" s="57">
        <f>IF(N37=1,IF(O37&gt;=LARGE(MockKey,MIN(AvgN,MockCount)),1,0),0)</f>
        <v/>
      </c>
      <c r="Q37" s="57">
        <f>IF($N37=1,B37,0)</f>
        <v/>
      </c>
      <c r="R37" s="57">
        <f>IF($N37=1,C37,0)</f>
        <v/>
      </c>
      <c r="S37" s="57">
        <f>IF($N37=1,D37,0)</f>
        <v/>
      </c>
      <c r="T37" s="57">
        <f>IF($N37=1,E37,0)</f>
        <v/>
      </c>
      <c r="U37" s="57">
        <f>IF($N37=1,F37,0)</f>
        <v/>
      </c>
      <c r="V37" s="57">
        <f>IF(N37=1,SUM(B37:F37),0)</f>
        <v/>
      </c>
      <c r="W37" s="57">
        <f>IF(N37=1,INT(A37),0)</f>
        <v/>
      </c>
    </row>
    <row r="38">
      <c r="A38" s="32" t="n"/>
      <c r="B38" s="35" t="n"/>
      <c r="C38" s="35" t="n"/>
      <c r="D38" s="35" t="n"/>
      <c r="E38" s="35" t="n"/>
      <c r="F38" s="35" t="n"/>
      <c r="G38" s="35" t="n"/>
      <c r="H38" s="41" t="n"/>
      <c r="I38" s="55">
        <f>IF(COUNTA(A38:H38)=0,"",IF(NOT(ISNUMBER(A38)),"Falta la fecha",IF(COUNT(B38:F38)&lt;5,"Faltan los aciertos de alguna tarea",IF(OR(B38&lt;0,B38&gt;INDEX(TaskQ,1),B38&lt;&gt;INT(B38),C38&lt;0,C38&gt;INDEX(TaskQ,2),C38&lt;&gt;INT(C38),D38&lt;0,D38&gt;INDEX(TaskQ,3),D38&lt;&gt;INT(D38),E38&lt;0,E38&gt;INDEX(TaskQ,4),E38&lt;&gt;INT(E38),F38&lt;0,F38&gt;INDEX(TaskQ,5),F38&lt;&gt;INT(F38)),"Aciertos fuera de rango",IF(AND(G38&lt;&gt;"",IF(ISNUMBER(G38),G38&lt;=0,TRUE)),"Minutos no válidos","OK")))))</f>
        <v/>
      </c>
      <c r="J38" s="36">
        <f>IF(N38=1,SUM(B38:F38),"")</f>
        <v/>
      </c>
      <c r="K38" s="55">
        <f>IF(N38=1,IF(J38&gt;=MinPass,"Alcanza el mínimo","Por debajo del mínimo"),"")</f>
        <v/>
      </c>
      <c r="L38" s="38">
        <f>IF(AND(N38=1,TaskQSum&gt;0),J38/TaskQSum,"")</f>
        <v/>
      </c>
      <c r="M38" s="56">
        <f>IF(N38=1,IF(AND(ISNUMBER(G38),G38&gt;0),IF(G38&lt;=ExamMin,"En tiempo","Fuera de tiempo"),""),"")</f>
        <v/>
      </c>
      <c r="N38" s="57">
        <f>IF(I38="OK",1,0)</f>
        <v/>
      </c>
      <c r="O38" s="57">
        <f>IF(N38=1,INT(A38)*1000+ROW()-6,0)</f>
        <v/>
      </c>
      <c r="P38" s="57">
        <f>IF(N38=1,IF(O38&gt;=LARGE(MockKey,MIN(AvgN,MockCount)),1,0),0)</f>
        <v/>
      </c>
      <c r="Q38" s="57">
        <f>IF($N38=1,B38,0)</f>
        <v/>
      </c>
      <c r="R38" s="57">
        <f>IF($N38=1,C38,0)</f>
        <v/>
      </c>
      <c r="S38" s="57">
        <f>IF($N38=1,D38,0)</f>
        <v/>
      </c>
      <c r="T38" s="57">
        <f>IF($N38=1,E38,0)</f>
        <v/>
      </c>
      <c r="U38" s="57">
        <f>IF($N38=1,F38,0)</f>
        <v/>
      </c>
      <c r="V38" s="57">
        <f>IF(N38=1,SUM(B38:F38),0)</f>
        <v/>
      </c>
      <c r="W38" s="57">
        <f>IF(N38=1,INT(A38),0)</f>
        <v/>
      </c>
    </row>
    <row r="39">
      <c r="A39" s="32" t="n"/>
      <c r="B39" s="35" t="n"/>
      <c r="C39" s="35" t="n"/>
      <c r="D39" s="35" t="n"/>
      <c r="E39" s="35" t="n"/>
      <c r="F39" s="35" t="n"/>
      <c r="G39" s="35" t="n"/>
      <c r="H39" s="41" t="n"/>
      <c r="I39" s="55">
        <f>IF(COUNTA(A39:H39)=0,"",IF(NOT(ISNUMBER(A39)),"Falta la fecha",IF(COUNT(B39:F39)&lt;5,"Faltan los aciertos de alguna tarea",IF(OR(B39&lt;0,B39&gt;INDEX(TaskQ,1),B39&lt;&gt;INT(B39),C39&lt;0,C39&gt;INDEX(TaskQ,2),C39&lt;&gt;INT(C39),D39&lt;0,D39&gt;INDEX(TaskQ,3),D39&lt;&gt;INT(D39),E39&lt;0,E39&gt;INDEX(TaskQ,4),E39&lt;&gt;INT(E39),F39&lt;0,F39&gt;INDEX(TaskQ,5),F39&lt;&gt;INT(F39)),"Aciertos fuera de rango",IF(AND(G39&lt;&gt;"",IF(ISNUMBER(G39),G39&lt;=0,TRUE)),"Minutos no válidos","OK")))))</f>
        <v/>
      </c>
      <c r="J39" s="36">
        <f>IF(N39=1,SUM(B39:F39),"")</f>
        <v/>
      </c>
      <c r="K39" s="55">
        <f>IF(N39=1,IF(J39&gt;=MinPass,"Alcanza el mínimo","Por debajo del mínimo"),"")</f>
        <v/>
      </c>
      <c r="L39" s="38">
        <f>IF(AND(N39=1,TaskQSum&gt;0),J39/TaskQSum,"")</f>
        <v/>
      </c>
      <c r="M39" s="56">
        <f>IF(N39=1,IF(AND(ISNUMBER(G39),G39&gt;0),IF(G39&lt;=ExamMin,"En tiempo","Fuera de tiempo"),""),"")</f>
        <v/>
      </c>
      <c r="N39" s="57">
        <f>IF(I39="OK",1,0)</f>
        <v/>
      </c>
      <c r="O39" s="57">
        <f>IF(N39=1,INT(A39)*1000+ROW()-6,0)</f>
        <v/>
      </c>
      <c r="P39" s="57">
        <f>IF(N39=1,IF(O39&gt;=LARGE(MockKey,MIN(AvgN,MockCount)),1,0),0)</f>
        <v/>
      </c>
      <c r="Q39" s="57">
        <f>IF($N39=1,B39,0)</f>
        <v/>
      </c>
      <c r="R39" s="57">
        <f>IF($N39=1,C39,0)</f>
        <v/>
      </c>
      <c r="S39" s="57">
        <f>IF($N39=1,D39,0)</f>
        <v/>
      </c>
      <c r="T39" s="57">
        <f>IF($N39=1,E39,0)</f>
        <v/>
      </c>
      <c r="U39" s="57">
        <f>IF($N39=1,F39,0)</f>
        <v/>
      </c>
      <c r="V39" s="57">
        <f>IF(N39=1,SUM(B39:F39),0)</f>
        <v/>
      </c>
      <c r="W39" s="57">
        <f>IF(N39=1,INT(A39),0)</f>
        <v/>
      </c>
    </row>
    <row r="40">
      <c r="A40" s="32" t="n"/>
      <c r="B40" s="35" t="n"/>
      <c r="C40" s="35" t="n"/>
      <c r="D40" s="35" t="n"/>
      <c r="E40" s="35" t="n"/>
      <c r="F40" s="35" t="n"/>
      <c r="G40" s="35" t="n"/>
      <c r="H40" s="41" t="n"/>
      <c r="I40" s="55">
        <f>IF(COUNTA(A40:H40)=0,"",IF(NOT(ISNUMBER(A40)),"Falta la fecha",IF(COUNT(B40:F40)&lt;5,"Faltan los aciertos de alguna tarea",IF(OR(B40&lt;0,B40&gt;INDEX(TaskQ,1),B40&lt;&gt;INT(B40),C40&lt;0,C40&gt;INDEX(TaskQ,2),C40&lt;&gt;INT(C40),D40&lt;0,D40&gt;INDEX(TaskQ,3),D40&lt;&gt;INT(D40),E40&lt;0,E40&gt;INDEX(TaskQ,4),E40&lt;&gt;INT(E40),F40&lt;0,F40&gt;INDEX(TaskQ,5),F40&lt;&gt;INT(F40)),"Aciertos fuera de rango",IF(AND(G40&lt;&gt;"",IF(ISNUMBER(G40),G40&lt;=0,TRUE)),"Minutos no válidos","OK")))))</f>
        <v/>
      </c>
      <c r="J40" s="36">
        <f>IF(N40=1,SUM(B40:F40),"")</f>
        <v/>
      </c>
      <c r="K40" s="55">
        <f>IF(N40=1,IF(J40&gt;=MinPass,"Alcanza el mínimo","Por debajo del mínimo"),"")</f>
        <v/>
      </c>
      <c r="L40" s="38">
        <f>IF(AND(N40=1,TaskQSum&gt;0),J40/TaskQSum,"")</f>
        <v/>
      </c>
      <c r="M40" s="56">
        <f>IF(N40=1,IF(AND(ISNUMBER(G40),G40&gt;0),IF(G40&lt;=ExamMin,"En tiempo","Fuera de tiempo"),""),"")</f>
        <v/>
      </c>
      <c r="N40" s="57">
        <f>IF(I40="OK",1,0)</f>
        <v/>
      </c>
      <c r="O40" s="57">
        <f>IF(N40=1,INT(A40)*1000+ROW()-6,0)</f>
        <v/>
      </c>
      <c r="P40" s="57">
        <f>IF(N40=1,IF(O40&gt;=LARGE(MockKey,MIN(AvgN,MockCount)),1,0),0)</f>
        <v/>
      </c>
      <c r="Q40" s="57">
        <f>IF($N40=1,B40,0)</f>
        <v/>
      </c>
      <c r="R40" s="57">
        <f>IF($N40=1,C40,0)</f>
        <v/>
      </c>
      <c r="S40" s="57">
        <f>IF($N40=1,D40,0)</f>
        <v/>
      </c>
      <c r="T40" s="57">
        <f>IF($N40=1,E40,0)</f>
        <v/>
      </c>
      <c r="U40" s="57">
        <f>IF($N40=1,F40,0)</f>
        <v/>
      </c>
      <c r="V40" s="57">
        <f>IF(N40=1,SUM(B40:F40),0)</f>
        <v/>
      </c>
      <c r="W40" s="57">
        <f>IF(N40=1,INT(A40),0)</f>
        <v/>
      </c>
    </row>
    <row r="41">
      <c r="A41" s="32" t="n"/>
      <c r="B41" s="35" t="n"/>
      <c r="C41" s="35" t="n"/>
      <c r="D41" s="35" t="n"/>
      <c r="E41" s="35" t="n"/>
      <c r="F41" s="35" t="n"/>
      <c r="G41" s="35" t="n"/>
      <c r="H41" s="41" t="n"/>
      <c r="I41" s="55">
        <f>IF(COUNTA(A41:H41)=0,"",IF(NOT(ISNUMBER(A41)),"Falta la fecha",IF(COUNT(B41:F41)&lt;5,"Faltan los aciertos de alguna tarea",IF(OR(B41&lt;0,B41&gt;INDEX(TaskQ,1),B41&lt;&gt;INT(B41),C41&lt;0,C41&gt;INDEX(TaskQ,2),C41&lt;&gt;INT(C41),D41&lt;0,D41&gt;INDEX(TaskQ,3),D41&lt;&gt;INT(D41),E41&lt;0,E41&gt;INDEX(TaskQ,4),E41&lt;&gt;INT(E41),F41&lt;0,F41&gt;INDEX(TaskQ,5),F41&lt;&gt;INT(F41)),"Aciertos fuera de rango",IF(AND(G41&lt;&gt;"",IF(ISNUMBER(G41),G41&lt;=0,TRUE)),"Minutos no válidos","OK")))))</f>
        <v/>
      </c>
      <c r="J41" s="36">
        <f>IF(N41=1,SUM(B41:F41),"")</f>
        <v/>
      </c>
      <c r="K41" s="55">
        <f>IF(N41=1,IF(J41&gt;=MinPass,"Alcanza el mínimo","Por debajo del mínimo"),"")</f>
        <v/>
      </c>
      <c r="L41" s="38">
        <f>IF(AND(N41=1,TaskQSum&gt;0),J41/TaskQSum,"")</f>
        <v/>
      </c>
      <c r="M41" s="56">
        <f>IF(N41=1,IF(AND(ISNUMBER(G41),G41&gt;0),IF(G41&lt;=ExamMin,"En tiempo","Fuera de tiempo"),""),"")</f>
        <v/>
      </c>
      <c r="N41" s="57">
        <f>IF(I41="OK",1,0)</f>
        <v/>
      </c>
      <c r="O41" s="57">
        <f>IF(N41=1,INT(A41)*1000+ROW()-6,0)</f>
        <v/>
      </c>
      <c r="P41" s="57">
        <f>IF(N41=1,IF(O41&gt;=LARGE(MockKey,MIN(AvgN,MockCount)),1,0),0)</f>
        <v/>
      </c>
      <c r="Q41" s="57">
        <f>IF($N41=1,B41,0)</f>
        <v/>
      </c>
      <c r="R41" s="57">
        <f>IF($N41=1,C41,0)</f>
        <v/>
      </c>
      <c r="S41" s="57">
        <f>IF($N41=1,D41,0)</f>
        <v/>
      </c>
      <c r="T41" s="57">
        <f>IF($N41=1,E41,0)</f>
        <v/>
      </c>
      <c r="U41" s="57">
        <f>IF($N41=1,F41,0)</f>
        <v/>
      </c>
      <c r="V41" s="57">
        <f>IF(N41=1,SUM(B41:F41),0)</f>
        <v/>
      </c>
      <c r="W41" s="57">
        <f>IF(N41=1,INT(A41),0)</f>
        <v/>
      </c>
    </row>
    <row r="42">
      <c r="A42" s="32" t="n"/>
      <c r="B42" s="35" t="n"/>
      <c r="C42" s="35" t="n"/>
      <c r="D42" s="35" t="n"/>
      <c r="E42" s="35" t="n"/>
      <c r="F42" s="35" t="n"/>
      <c r="G42" s="35" t="n"/>
      <c r="H42" s="41" t="n"/>
      <c r="I42" s="55">
        <f>IF(COUNTA(A42:H42)=0,"",IF(NOT(ISNUMBER(A42)),"Falta la fecha",IF(COUNT(B42:F42)&lt;5,"Faltan los aciertos de alguna tarea",IF(OR(B42&lt;0,B42&gt;INDEX(TaskQ,1),B42&lt;&gt;INT(B42),C42&lt;0,C42&gt;INDEX(TaskQ,2),C42&lt;&gt;INT(C42),D42&lt;0,D42&gt;INDEX(TaskQ,3),D42&lt;&gt;INT(D42),E42&lt;0,E42&gt;INDEX(TaskQ,4),E42&lt;&gt;INT(E42),F42&lt;0,F42&gt;INDEX(TaskQ,5),F42&lt;&gt;INT(F42)),"Aciertos fuera de rango",IF(AND(G42&lt;&gt;"",IF(ISNUMBER(G42),G42&lt;=0,TRUE)),"Minutos no válidos","OK")))))</f>
        <v/>
      </c>
      <c r="J42" s="36">
        <f>IF(N42=1,SUM(B42:F42),"")</f>
        <v/>
      </c>
      <c r="K42" s="55">
        <f>IF(N42=1,IF(J42&gt;=MinPass,"Alcanza el mínimo","Por debajo del mínimo"),"")</f>
        <v/>
      </c>
      <c r="L42" s="38">
        <f>IF(AND(N42=1,TaskQSum&gt;0),J42/TaskQSum,"")</f>
        <v/>
      </c>
      <c r="M42" s="56">
        <f>IF(N42=1,IF(AND(ISNUMBER(G42),G42&gt;0),IF(G42&lt;=ExamMin,"En tiempo","Fuera de tiempo"),""),"")</f>
        <v/>
      </c>
      <c r="N42" s="57">
        <f>IF(I42="OK",1,0)</f>
        <v/>
      </c>
      <c r="O42" s="57">
        <f>IF(N42=1,INT(A42)*1000+ROW()-6,0)</f>
        <v/>
      </c>
      <c r="P42" s="57">
        <f>IF(N42=1,IF(O42&gt;=LARGE(MockKey,MIN(AvgN,MockCount)),1,0),0)</f>
        <v/>
      </c>
      <c r="Q42" s="57">
        <f>IF($N42=1,B42,0)</f>
        <v/>
      </c>
      <c r="R42" s="57">
        <f>IF($N42=1,C42,0)</f>
        <v/>
      </c>
      <c r="S42" s="57">
        <f>IF($N42=1,D42,0)</f>
        <v/>
      </c>
      <c r="T42" s="57">
        <f>IF($N42=1,E42,0)</f>
        <v/>
      </c>
      <c r="U42" s="57">
        <f>IF($N42=1,F42,0)</f>
        <v/>
      </c>
      <c r="V42" s="57">
        <f>IF(N42=1,SUM(B42:F42),0)</f>
        <v/>
      </c>
      <c r="W42" s="57">
        <f>IF(N42=1,INT(A42),0)</f>
        <v/>
      </c>
    </row>
    <row r="43">
      <c r="A43" s="32" t="n"/>
      <c r="B43" s="35" t="n"/>
      <c r="C43" s="35" t="n"/>
      <c r="D43" s="35" t="n"/>
      <c r="E43" s="35" t="n"/>
      <c r="F43" s="35" t="n"/>
      <c r="G43" s="35" t="n"/>
      <c r="H43" s="41" t="n"/>
      <c r="I43" s="55">
        <f>IF(COUNTA(A43:H43)=0,"",IF(NOT(ISNUMBER(A43)),"Falta la fecha",IF(COUNT(B43:F43)&lt;5,"Faltan los aciertos de alguna tarea",IF(OR(B43&lt;0,B43&gt;INDEX(TaskQ,1),B43&lt;&gt;INT(B43),C43&lt;0,C43&gt;INDEX(TaskQ,2),C43&lt;&gt;INT(C43),D43&lt;0,D43&gt;INDEX(TaskQ,3),D43&lt;&gt;INT(D43),E43&lt;0,E43&gt;INDEX(TaskQ,4),E43&lt;&gt;INT(E43),F43&lt;0,F43&gt;INDEX(TaskQ,5),F43&lt;&gt;INT(F43)),"Aciertos fuera de rango",IF(AND(G43&lt;&gt;"",IF(ISNUMBER(G43),G43&lt;=0,TRUE)),"Minutos no válidos","OK")))))</f>
        <v/>
      </c>
      <c r="J43" s="36">
        <f>IF(N43=1,SUM(B43:F43),"")</f>
        <v/>
      </c>
      <c r="K43" s="55">
        <f>IF(N43=1,IF(J43&gt;=MinPass,"Alcanza el mínimo","Por debajo del mínimo"),"")</f>
        <v/>
      </c>
      <c r="L43" s="38">
        <f>IF(AND(N43=1,TaskQSum&gt;0),J43/TaskQSum,"")</f>
        <v/>
      </c>
      <c r="M43" s="56">
        <f>IF(N43=1,IF(AND(ISNUMBER(G43),G43&gt;0),IF(G43&lt;=ExamMin,"En tiempo","Fuera de tiempo"),""),"")</f>
        <v/>
      </c>
      <c r="N43" s="57">
        <f>IF(I43="OK",1,0)</f>
        <v/>
      </c>
      <c r="O43" s="57">
        <f>IF(N43=1,INT(A43)*1000+ROW()-6,0)</f>
        <v/>
      </c>
      <c r="P43" s="57">
        <f>IF(N43=1,IF(O43&gt;=LARGE(MockKey,MIN(AvgN,MockCount)),1,0),0)</f>
        <v/>
      </c>
      <c r="Q43" s="57">
        <f>IF($N43=1,B43,0)</f>
        <v/>
      </c>
      <c r="R43" s="57">
        <f>IF($N43=1,C43,0)</f>
        <v/>
      </c>
      <c r="S43" s="57">
        <f>IF($N43=1,D43,0)</f>
        <v/>
      </c>
      <c r="T43" s="57">
        <f>IF($N43=1,E43,0)</f>
        <v/>
      </c>
      <c r="U43" s="57">
        <f>IF($N43=1,F43,0)</f>
        <v/>
      </c>
      <c r="V43" s="57">
        <f>IF(N43=1,SUM(B43:F43),0)</f>
        <v/>
      </c>
      <c r="W43" s="57">
        <f>IF(N43=1,INT(A43),0)</f>
        <v/>
      </c>
    </row>
    <row r="44">
      <c r="A44" s="32" t="n"/>
      <c r="B44" s="35" t="n"/>
      <c r="C44" s="35" t="n"/>
      <c r="D44" s="35" t="n"/>
      <c r="E44" s="35" t="n"/>
      <c r="F44" s="35" t="n"/>
      <c r="G44" s="35" t="n"/>
      <c r="H44" s="41" t="n"/>
      <c r="I44" s="55">
        <f>IF(COUNTA(A44:H44)=0,"",IF(NOT(ISNUMBER(A44)),"Falta la fecha",IF(COUNT(B44:F44)&lt;5,"Faltan los aciertos de alguna tarea",IF(OR(B44&lt;0,B44&gt;INDEX(TaskQ,1),B44&lt;&gt;INT(B44),C44&lt;0,C44&gt;INDEX(TaskQ,2),C44&lt;&gt;INT(C44),D44&lt;0,D44&gt;INDEX(TaskQ,3),D44&lt;&gt;INT(D44),E44&lt;0,E44&gt;INDEX(TaskQ,4),E44&lt;&gt;INT(E44),F44&lt;0,F44&gt;INDEX(TaskQ,5),F44&lt;&gt;INT(F44)),"Aciertos fuera de rango",IF(AND(G44&lt;&gt;"",IF(ISNUMBER(G44),G44&lt;=0,TRUE)),"Minutos no válidos","OK")))))</f>
        <v/>
      </c>
      <c r="J44" s="36">
        <f>IF(N44=1,SUM(B44:F44),"")</f>
        <v/>
      </c>
      <c r="K44" s="55">
        <f>IF(N44=1,IF(J44&gt;=MinPass,"Alcanza el mínimo","Por debajo del mínimo"),"")</f>
        <v/>
      </c>
      <c r="L44" s="38">
        <f>IF(AND(N44=1,TaskQSum&gt;0),J44/TaskQSum,"")</f>
        <v/>
      </c>
      <c r="M44" s="56">
        <f>IF(N44=1,IF(AND(ISNUMBER(G44),G44&gt;0),IF(G44&lt;=ExamMin,"En tiempo","Fuera de tiempo"),""),"")</f>
        <v/>
      </c>
      <c r="N44" s="57">
        <f>IF(I44="OK",1,0)</f>
        <v/>
      </c>
      <c r="O44" s="57">
        <f>IF(N44=1,INT(A44)*1000+ROW()-6,0)</f>
        <v/>
      </c>
      <c r="P44" s="57">
        <f>IF(N44=1,IF(O44&gt;=LARGE(MockKey,MIN(AvgN,MockCount)),1,0),0)</f>
        <v/>
      </c>
      <c r="Q44" s="57">
        <f>IF($N44=1,B44,0)</f>
        <v/>
      </c>
      <c r="R44" s="57">
        <f>IF($N44=1,C44,0)</f>
        <v/>
      </c>
      <c r="S44" s="57">
        <f>IF($N44=1,D44,0)</f>
        <v/>
      </c>
      <c r="T44" s="57">
        <f>IF($N44=1,E44,0)</f>
        <v/>
      </c>
      <c r="U44" s="57">
        <f>IF($N44=1,F44,0)</f>
        <v/>
      </c>
      <c r="V44" s="57">
        <f>IF(N44=1,SUM(B44:F44),0)</f>
        <v/>
      </c>
      <c r="W44" s="57">
        <f>IF(N44=1,INT(A44),0)</f>
        <v/>
      </c>
    </row>
    <row r="45">
      <c r="A45" s="32" t="n"/>
      <c r="B45" s="35" t="n"/>
      <c r="C45" s="35" t="n"/>
      <c r="D45" s="35" t="n"/>
      <c r="E45" s="35" t="n"/>
      <c r="F45" s="35" t="n"/>
      <c r="G45" s="35" t="n"/>
      <c r="H45" s="41" t="n"/>
      <c r="I45" s="55">
        <f>IF(COUNTA(A45:H45)=0,"",IF(NOT(ISNUMBER(A45)),"Falta la fecha",IF(COUNT(B45:F45)&lt;5,"Faltan los aciertos de alguna tarea",IF(OR(B45&lt;0,B45&gt;INDEX(TaskQ,1),B45&lt;&gt;INT(B45),C45&lt;0,C45&gt;INDEX(TaskQ,2),C45&lt;&gt;INT(C45),D45&lt;0,D45&gt;INDEX(TaskQ,3),D45&lt;&gt;INT(D45),E45&lt;0,E45&gt;INDEX(TaskQ,4),E45&lt;&gt;INT(E45),F45&lt;0,F45&gt;INDEX(TaskQ,5),F45&lt;&gt;INT(F45)),"Aciertos fuera de rango",IF(AND(G45&lt;&gt;"",IF(ISNUMBER(G45),G45&lt;=0,TRUE)),"Minutos no válidos","OK")))))</f>
        <v/>
      </c>
      <c r="J45" s="36">
        <f>IF(N45=1,SUM(B45:F45),"")</f>
        <v/>
      </c>
      <c r="K45" s="55">
        <f>IF(N45=1,IF(J45&gt;=MinPass,"Alcanza el mínimo","Por debajo del mínimo"),"")</f>
        <v/>
      </c>
      <c r="L45" s="38">
        <f>IF(AND(N45=1,TaskQSum&gt;0),J45/TaskQSum,"")</f>
        <v/>
      </c>
      <c r="M45" s="56">
        <f>IF(N45=1,IF(AND(ISNUMBER(G45),G45&gt;0),IF(G45&lt;=ExamMin,"En tiempo","Fuera de tiempo"),""),"")</f>
        <v/>
      </c>
      <c r="N45" s="57">
        <f>IF(I45="OK",1,0)</f>
        <v/>
      </c>
      <c r="O45" s="57">
        <f>IF(N45=1,INT(A45)*1000+ROW()-6,0)</f>
        <v/>
      </c>
      <c r="P45" s="57">
        <f>IF(N45=1,IF(O45&gt;=LARGE(MockKey,MIN(AvgN,MockCount)),1,0),0)</f>
        <v/>
      </c>
      <c r="Q45" s="57">
        <f>IF($N45=1,B45,0)</f>
        <v/>
      </c>
      <c r="R45" s="57">
        <f>IF($N45=1,C45,0)</f>
        <v/>
      </c>
      <c r="S45" s="57">
        <f>IF($N45=1,D45,0)</f>
        <v/>
      </c>
      <c r="T45" s="57">
        <f>IF($N45=1,E45,0)</f>
        <v/>
      </c>
      <c r="U45" s="57">
        <f>IF($N45=1,F45,0)</f>
        <v/>
      </c>
      <c r="V45" s="57">
        <f>IF(N45=1,SUM(B45:F45),0)</f>
        <v/>
      </c>
      <c r="W45" s="57">
        <f>IF(N45=1,INT(A45),0)</f>
        <v/>
      </c>
    </row>
    <row r="46">
      <c r="A46" s="32" t="n"/>
      <c r="B46" s="35" t="n"/>
      <c r="C46" s="35" t="n"/>
      <c r="D46" s="35" t="n"/>
      <c r="E46" s="35" t="n"/>
      <c r="F46" s="35" t="n"/>
      <c r="G46" s="35" t="n"/>
      <c r="H46" s="41" t="n"/>
      <c r="I46" s="55">
        <f>IF(COUNTA(A46:H46)=0,"",IF(NOT(ISNUMBER(A46)),"Falta la fecha",IF(COUNT(B46:F46)&lt;5,"Faltan los aciertos de alguna tarea",IF(OR(B46&lt;0,B46&gt;INDEX(TaskQ,1),B46&lt;&gt;INT(B46),C46&lt;0,C46&gt;INDEX(TaskQ,2),C46&lt;&gt;INT(C46),D46&lt;0,D46&gt;INDEX(TaskQ,3),D46&lt;&gt;INT(D46),E46&lt;0,E46&gt;INDEX(TaskQ,4),E46&lt;&gt;INT(E46),F46&lt;0,F46&gt;INDEX(TaskQ,5),F46&lt;&gt;INT(F46)),"Aciertos fuera de rango",IF(AND(G46&lt;&gt;"",IF(ISNUMBER(G46),G46&lt;=0,TRUE)),"Minutos no válidos","OK")))))</f>
        <v/>
      </c>
      <c r="J46" s="36">
        <f>IF(N46=1,SUM(B46:F46),"")</f>
        <v/>
      </c>
      <c r="K46" s="55">
        <f>IF(N46=1,IF(J46&gt;=MinPass,"Alcanza el mínimo","Por debajo del mínimo"),"")</f>
        <v/>
      </c>
      <c r="L46" s="38">
        <f>IF(AND(N46=1,TaskQSum&gt;0),J46/TaskQSum,"")</f>
        <v/>
      </c>
      <c r="M46" s="56">
        <f>IF(N46=1,IF(AND(ISNUMBER(G46),G46&gt;0),IF(G46&lt;=ExamMin,"En tiempo","Fuera de tiempo"),""),"")</f>
        <v/>
      </c>
      <c r="N46" s="57">
        <f>IF(I46="OK",1,0)</f>
        <v/>
      </c>
      <c r="O46" s="57">
        <f>IF(N46=1,INT(A46)*1000+ROW()-6,0)</f>
        <v/>
      </c>
      <c r="P46" s="57">
        <f>IF(N46=1,IF(O46&gt;=LARGE(MockKey,MIN(AvgN,MockCount)),1,0),0)</f>
        <v/>
      </c>
      <c r="Q46" s="57">
        <f>IF($N46=1,B46,0)</f>
        <v/>
      </c>
      <c r="R46" s="57">
        <f>IF($N46=1,C46,0)</f>
        <v/>
      </c>
      <c r="S46" s="57">
        <f>IF($N46=1,D46,0)</f>
        <v/>
      </c>
      <c r="T46" s="57">
        <f>IF($N46=1,E46,0)</f>
        <v/>
      </c>
      <c r="U46" s="57">
        <f>IF($N46=1,F46,0)</f>
        <v/>
      </c>
      <c r="V46" s="57">
        <f>IF(N46=1,SUM(B46:F46),0)</f>
        <v/>
      </c>
      <c r="W46" s="57">
        <f>IF(N46=1,INT(A46),0)</f>
        <v/>
      </c>
    </row>
  </sheetData>
  <conditionalFormatting sqref="I7:I46">
    <cfRule type="expression" priority="1" dxfId="3">
      <formula>AND(I7&lt;&gt;"",I7&lt;&gt;"OK")</formula>
    </cfRule>
  </conditionalFormatting>
  <conditionalFormatting sqref="K7:K46">
    <cfRule type="expression" priority="2" dxfId="5">
      <formula>$K7="Alcanza el mínimo"</formula>
    </cfRule>
  </conditionalFormatting>
  <conditionalFormatting sqref="M7:M46">
    <cfRule type="expression" priority="3" dxfId="4">
      <formula>$M7="Fuera de tiempo"</formula>
    </cfRule>
  </conditionalFormatting>
  <dataValidations count="7">
    <dataValidation sqref="A7:A46" showDropDown="0" showInputMessage="0" showErrorMessage="1" allowBlank="1" errorTitle="Fecha" error="Escribe una fecha." type="date" operator="greaterThan">
      <formula1>1</formula1>
    </dataValidation>
    <dataValidation sqref="B7:B46" showDropDown="0" showInputMessage="0" showErrorMessage="1" allowBlank="1" errorTitle="Aciertos" error="Escribe un número entero entre 0 y el máximo de preguntas de la tarea." type="whole" operator="between">
      <formula1>0</formula1>
      <formula2>Tareas!$P$6</formula2>
    </dataValidation>
    <dataValidation sqref="C7:C46" showDropDown="0" showInputMessage="0" showErrorMessage="1" allowBlank="1" errorTitle="Aciertos" error="Escribe un número entero entre 0 y el máximo de preguntas de la tarea." type="whole" operator="between">
      <formula1>0</formula1>
      <formula2>Tareas!$P$7</formula2>
    </dataValidation>
    <dataValidation sqref="D7:D46" showDropDown="0" showInputMessage="0" showErrorMessage="1" allowBlank="1" errorTitle="Aciertos" error="Escribe un número entero entre 0 y el máximo de preguntas de la tarea." type="whole" operator="between">
      <formula1>0</formula1>
      <formula2>Tareas!$P$8</formula2>
    </dataValidation>
    <dataValidation sqref="E7:E46" showDropDown="0" showInputMessage="0" showErrorMessage="1" allowBlank="1" errorTitle="Aciertos" error="Escribe un número entero entre 0 y el máximo de preguntas de la tarea." type="whole" operator="between">
      <formula1>0</formula1>
      <formula2>Tareas!$P$9</formula2>
    </dataValidation>
    <dataValidation sqref="F7:F46" showDropDown="0" showInputMessage="0" showErrorMessage="1" allowBlank="1" errorTitle="Aciertos" error="Escribe un número entero entre 0 y el máximo de preguntas de la tarea." type="whole" operator="between">
      <formula1>0</formula1>
      <formula2>Tareas!$P$10</formula2>
    </dataValidation>
    <dataValidation sqref="G7:G46" showDropDown="0" showInputMessage="0" showErrorMessage="1" allowBlank="1" errorTitle="Minutos" error="Escribe los minutos como número entero." type="whole" operator="greaterThan">
      <formula1>0</formula1>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001F3A5F"/>
    <outlinePr summaryBelow="1" summaryRight="1"/>
    <pageSetUpPr fitToPage="1"/>
  </sheetPr>
  <dimension ref="A1:J506"/>
  <sheetViews>
    <sheetView zoomScale="100" workbookViewId="0">
      <pane ySplit="6" topLeftCell="A7" activePane="bottomLeft" state="frozen"/>
      <selection pane="bottomLeft" activeCell="A1" sqref="A1"/>
    </sheetView>
  </sheetViews>
  <sheetFormatPr baseColWidth="8" defaultRowHeight="15"/>
  <cols>
    <col width="14" customWidth="1" min="1" max="1"/>
    <col width="30" customWidth="1" min="2" max="2"/>
    <col width="10" customWidth="1" min="3" max="3"/>
    <col width="44" customWidth="1" min="4" max="4"/>
    <col width="24" customWidth="1" min="5" max="5"/>
    <col width="14" customWidth="1" min="6" max="6"/>
    <col hidden="1" width="9" customWidth="1" min="7" max="7"/>
    <col hidden="1" width="9" customWidth="1" min="8" max="8"/>
    <col hidden="1" width="9" customWidth="1" min="9" max="9"/>
    <col hidden="1" width="11" customWidth="1" min="10" max="10"/>
  </cols>
  <sheetData>
    <row r="1">
      <c r="A1" s="1" t="inlineStr">
        <is>
          <t>Sesiones</t>
        </is>
      </c>
    </row>
    <row r="2">
      <c r="A2" s="2" t="inlineStr">
        <is>
          <t>Una línea por sesión de estudio: la fecha, la tarea (si quieres) y los minutos. Cuentan las líneas con OK. La columna Semana muestra el lunes de esa semana.</t>
        </is>
      </c>
    </row>
    <row r="3">
      <c r="A3" s="13" t="inlineStr">
        <is>
          <t>Sesiones contadas</t>
        </is>
      </c>
      <c r="C3" s="58">
        <f>SUM(G7:G506)</f>
        <v/>
      </c>
      <c r="D3" s="13" t="inlineStr">
        <is>
          <t>Líneas por arreglar</t>
        </is>
      </c>
      <c r="E3" s="58">
        <f>COUNTIF(E7:E506,"?*")-COUNTIF(E7:E506,"OK")</f>
        <v/>
      </c>
    </row>
    <row r="4">
      <c r="A4" s="2" t="inlineStr">
        <is>
          <t>Las columnas grises E y F se calculan: no escribas ahí. Las columnas G a J están ocultas. Las líneas en blanco se ignoran.</t>
        </is>
      </c>
    </row>
    <row r="6" ht="30" customHeight="1">
      <c r="A6" s="30" t="inlineStr">
        <is>
          <t>Fecha</t>
        </is>
      </c>
      <c r="B6" s="30" t="inlineStr">
        <is>
          <t>Tarea (opcional)</t>
        </is>
      </c>
      <c r="C6" s="30" t="inlineStr">
        <is>
          <t>Minutos</t>
        </is>
      </c>
      <c r="D6" s="30" t="inlineStr">
        <is>
          <t>Notas (opcional)</t>
        </is>
      </c>
      <c r="E6" s="31" t="inlineStr">
        <is>
          <t>Comprobación</t>
        </is>
      </c>
      <c r="F6" s="31" t="inlineStr">
        <is>
          <t>Semana (lunes)</t>
        </is>
      </c>
      <c r="G6" s="31" t="inlineStr">
        <is>
          <t>Auxiliar: cuenta</t>
        </is>
      </c>
      <c r="H6" s="31" t="inlineStr">
        <is>
          <t>Auxiliar: tarea</t>
        </is>
      </c>
      <c r="I6" s="31" t="inlineStr">
        <is>
          <t>Auxiliar: minutos</t>
        </is>
      </c>
      <c r="J6" s="31" t="inlineStr">
        <is>
          <t>Auxiliar: día</t>
        </is>
      </c>
    </row>
    <row r="7">
      <c r="A7" s="32" t="n"/>
      <c r="B7" s="41" t="n"/>
      <c r="C7" s="35" t="n"/>
      <c r="D7" s="41" t="n"/>
      <c r="E7" s="55">
        <f>IF(COUNTA(A7:D7)=0,"",IF(NOT(ISNUMBER(A7)),"Falta la fecha",IF(IF(ISNUMBER(C7),C7&lt;=0,TRUE),"Sin minutos",IF(AND(TRIM(B7)&lt;&gt;"",NOT(ISNUMBER(MATCH(TRIM(B7),TaskNames,0)))),"Tarea no válida","OK"))))</f>
        <v/>
      </c>
      <c r="F7" s="59">
        <f>IF(G7=1,J7-WEEKDAY(J7,2)+1,"")</f>
        <v/>
      </c>
      <c r="G7" s="60">
        <f>IF(E7="OK",1,0)</f>
        <v/>
      </c>
      <c r="H7" s="60">
        <f>IF(G7=1,IF(TRIM(B7)="",0,MATCH(TRIM(B7),TaskNames,0)),0)</f>
        <v/>
      </c>
      <c r="I7" s="60">
        <f>IF(G7=1,C7,0)</f>
        <v/>
      </c>
      <c r="J7" s="60">
        <f>IF(G7=1,INT(A7),0)</f>
        <v/>
      </c>
    </row>
    <row r="8">
      <c r="A8" s="32" t="n"/>
      <c r="B8" s="41" t="n"/>
      <c r="C8" s="35" t="n"/>
      <c r="D8" s="41" t="n"/>
      <c r="E8" s="55">
        <f>IF(COUNTA(A8:D8)=0,"",IF(NOT(ISNUMBER(A8)),"Falta la fecha",IF(IF(ISNUMBER(C8),C8&lt;=0,TRUE),"Sin minutos",IF(AND(TRIM(B8)&lt;&gt;"",NOT(ISNUMBER(MATCH(TRIM(B8),TaskNames,0)))),"Tarea no válida","OK"))))</f>
        <v/>
      </c>
      <c r="F8" s="59">
        <f>IF(G8=1,J8-WEEKDAY(J8,2)+1,"")</f>
        <v/>
      </c>
      <c r="G8" s="60">
        <f>IF(E8="OK",1,0)</f>
        <v/>
      </c>
      <c r="H8" s="60">
        <f>IF(G8=1,IF(TRIM(B8)="",0,MATCH(TRIM(B8),TaskNames,0)),0)</f>
        <v/>
      </c>
      <c r="I8" s="60">
        <f>IF(G8=1,C8,0)</f>
        <v/>
      </c>
      <c r="J8" s="60">
        <f>IF(G8=1,INT(A8),0)</f>
        <v/>
      </c>
    </row>
    <row r="9">
      <c r="A9" s="32" t="n"/>
      <c r="B9" s="41" t="n"/>
      <c r="C9" s="35" t="n"/>
      <c r="D9" s="41" t="n"/>
      <c r="E9" s="55">
        <f>IF(COUNTA(A9:D9)=0,"",IF(NOT(ISNUMBER(A9)),"Falta la fecha",IF(IF(ISNUMBER(C9),C9&lt;=0,TRUE),"Sin minutos",IF(AND(TRIM(B9)&lt;&gt;"",NOT(ISNUMBER(MATCH(TRIM(B9),TaskNames,0)))),"Tarea no válida","OK"))))</f>
        <v/>
      </c>
      <c r="F9" s="59">
        <f>IF(G9=1,J9-WEEKDAY(J9,2)+1,"")</f>
        <v/>
      </c>
      <c r="G9" s="60">
        <f>IF(E9="OK",1,0)</f>
        <v/>
      </c>
      <c r="H9" s="60">
        <f>IF(G9=1,IF(TRIM(B9)="",0,MATCH(TRIM(B9),TaskNames,0)),0)</f>
        <v/>
      </c>
      <c r="I9" s="60">
        <f>IF(G9=1,C9,0)</f>
        <v/>
      </c>
      <c r="J9" s="60">
        <f>IF(G9=1,INT(A9),0)</f>
        <v/>
      </c>
    </row>
    <row r="10">
      <c r="A10" s="32" t="n"/>
      <c r="B10" s="41" t="n"/>
      <c r="C10" s="35" t="n"/>
      <c r="D10" s="41" t="n"/>
      <c r="E10" s="55">
        <f>IF(COUNTA(A10:D10)=0,"",IF(NOT(ISNUMBER(A10)),"Falta la fecha",IF(IF(ISNUMBER(C10),C10&lt;=0,TRUE),"Sin minutos",IF(AND(TRIM(B10)&lt;&gt;"",NOT(ISNUMBER(MATCH(TRIM(B10),TaskNames,0)))),"Tarea no válida","OK"))))</f>
        <v/>
      </c>
      <c r="F10" s="59">
        <f>IF(G10=1,J10-WEEKDAY(J10,2)+1,"")</f>
        <v/>
      </c>
      <c r="G10" s="60">
        <f>IF(E10="OK",1,0)</f>
        <v/>
      </c>
      <c r="H10" s="60">
        <f>IF(G10=1,IF(TRIM(B10)="",0,MATCH(TRIM(B10),TaskNames,0)),0)</f>
        <v/>
      </c>
      <c r="I10" s="60">
        <f>IF(G10=1,C10,0)</f>
        <v/>
      </c>
      <c r="J10" s="60">
        <f>IF(G10=1,INT(A10),0)</f>
        <v/>
      </c>
    </row>
    <row r="11">
      <c r="A11" s="32" t="n"/>
      <c r="B11" s="41" t="n"/>
      <c r="C11" s="35" t="n"/>
      <c r="D11" s="41" t="n"/>
      <c r="E11" s="55">
        <f>IF(COUNTA(A11:D11)=0,"",IF(NOT(ISNUMBER(A11)),"Falta la fecha",IF(IF(ISNUMBER(C11),C11&lt;=0,TRUE),"Sin minutos",IF(AND(TRIM(B11)&lt;&gt;"",NOT(ISNUMBER(MATCH(TRIM(B11),TaskNames,0)))),"Tarea no válida","OK"))))</f>
        <v/>
      </c>
      <c r="F11" s="59">
        <f>IF(G11=1,J11-WEEKDAY(J11,2)+1,"")</f>
        <v/>
      </c>
      <c r="G11" s="60">
        <f>IF(E11="OK",1,0)</f>
        <v/>
      </c>
      <c r="H11" s="60">
        <f>IF(G11=1,IF(TRIM(B11)="",0,MATCH(TRIM(B11),TaskNames,0)),0)</f>
        <v/>
      </c>
      <c r="I11" s="60">
        <f>IF(G11=1,C11,0)</f>
        <v/>
      </c>
      <c r="J11" s="60">
        <f>IF(G11=1,INT(A11),0)</f>
        <v/>
      </c>
    </row>
    <row r="12">
      <c r="A12" s="32" t="n"/>
      <c r="B12" s="41" t="n"/>
      <c r="C12" s="35" t="n"/>
      <c r="D12" s="41" t="n"/>
      <c r="E12" s="55">
        <f>IF(COUNTA(A12:D12)=0,"",IF(NOT(ISNUMBER(A12)),"Falta la fecha",IF(IF(ISNUMBER(C12),C12&lt;=0,TRUE),"Sin minutos",IF(AND(TRIM(B12)&lt;&gt;"",NOT(ISNUMBER(MATCH(TRIM(B12),TaskNames,0)))),"Tarea no válida","OK"))))</f>
        <v/>
      </c>
      <c r="F12" s="59">
        <f>IF(G12=1,J12-WEEKDAY(J12,2)+1,"")</f>
        <v/>
      </c>
      <c r="G12" s="60">
        <f>IF(E12="OK",1,0)</f>
        <v/>
      </c>
      <c r="H12" s="60">
        <f>IF(G12=1,IF(TRIM(B12)="",0,MATCH(TRIM(B12),TaskNames,0)),0)</f>
        <v/>
      </c>
      <c r="I12" s="60">
        <f>IF(G12=1,C12,0)</f>
        <v/>
      </c>
      <c r="J12" s="60">
        <f>IF(G12=1,INT(A12),0)</f>
        <v/>
      </c>
    </row>
    <row r="13">
      <c r="A13" s="32" t="n"/>
      <c r="B13" s="41" t="n"/>
      <c r="C13" s="35" t="n"/>
      <c r="D13" s="41" t="n"/>
      <c r="E13" s="55">
        <f>IF(COUNTA(A13:D13)=0,"",IF(NOT(ISNUMBER(A13)),"Falta la fecha",IF(IF(ISNUMBER(C13),C13&lt;=0,TRUE),"Sin minutos",IF(AND(TRIM(B13)&lt;&gt;"",NOT(ISNUMBER(MATCH(TRIM(B13),TaskNames,0)))),"Tarea no válida","OK"))))</f>
        <v/>
      </c>
      <c r="F13" s="59">
        <f>IF(G13=1,J13-WEEKDAY(J13,2)+1,"")</f>
        <v/>
      </c>
      <c r="G13" s="60">
        <f>IF(E13="OK",1,0)</f>
        <v/>
      </c>
      <c r="H13" s="60">
        <f>IF(G13=1,IF(TRIM(B13)="",0,MATCH(TRIM(B13),TaskNames,0)),0)</f>
        <v/>
      </c>
      <c r="I13" s="60">
        <f>IF(G13=1,C13,0)</f>
        <v/>
      </c>
      <c r="J13" s="60">
        <f>IF(G13=1,INT(A13),0)</f>
        <v/>
      </c>
    </row>
    <row r="14">
      <c r="A14" s="32" t="n"/>
      <c r="B14" s="41" t="n"/>
      <c r="C14" s="35" t="n"/>
      <c r="D14" s="41" t="n"/>
      <c r="E14" s="55">
        <f>IF(COUNTA(A14:D14)=0,"",IF(NOT(ISNUMBER(A14)),"Falta la fecha",IF(IF(ISNUMBER(C14),C14&lt;=0,TRUE),"Sin minutos",IF(AND(TRIM(B14)&lt;&gt;"",NOT(ISNUMBER(MATCH(TRIM(B14),TaskNames,0)))),"Tarea no válida","OK"))))</f>
        <v/>
      </c>
      <c r="F14" s="59">
        <f>IF(G14=1,J14-WEEKDAY(J14,2)+1,"")</f>
        <v/>
      </c>
      <c r="G14" s="60">
        <f>IF(E14="OK",1,0)</f>
        <v/>
      </c>
      <c r="H14" s="60">
        <f>IF(G14=1,IF(TRIM(B14)="",0,MATCH(TRIM(B14),TaskNames,0)),0)</f>
        <v/>
      </c>
      <c r="I14" s="60">
        <f>IF(G14=1,C14,0)</f>
        <v/>
      </c>
      <c r="J14" s="60">
        <f>IF(G14=1,INT(A14),0)</f>
        <v/>
      </c>
    </row>
    <row r="15">
      <c r="A15" s="32" t="n"/>
      <c r="B15" s="41" t="n"/>
      <c r="C15" s="35" t="n"/>
      <c r="D15" s="41" t="n"/>
      <c r="E15" s="55">
        <f>IF(COUNTA(A15:D15)=0,"",IF(NOT(ISNUMBER(A15)),"Falta la fecha",IF(IF(ISNUMBER(C15),C15&lt;=0,TRUE),"Sin minutos",IF(AND(TRIM(B15)&lt;&gt;"",NOT(ISNUMBER(MATCH(TRIM(B15),TaskNames,0)))),"Tarea no válida","OK"))))</f>
        <v/>
      </c>
      <c r="F15" s="59">
        <f>IF(G15=1,J15-WEEKDAY(J15,2)+1,"")</f>
        <v/>
      </c>
      <c r="G15" s="60">
        <f>IF(E15="OK",1,0)</f>
        <v/>
      </c>
      <c r="H15" s="60">
        <f>IF(G15=1,IF(TRIM(B15)="",0,MATCH(TRIM(B15),TaskNames,0)),0)</f>
        <v/>
      </c>
      <c r="I15" s="60">
        <f>IF(G15=1,C15,0)</f>
        <v/>
      </c>
      <c r="J15" s="60">
        <f>IF(G15=1,INT(A15),0)</f>
        <v/>
      </c>
    </row>
    <row r="16">
      <c r="A16" s="32" t="n"/>
      <c r="B16" s="41" t="n"/>
      <c r="C16" s="35" t="n"/>
      <c r="D16" s="41" t="n"/>
      <c r="E16" s="55">
        <f>IF(COUNTA(A16:D16)=0,"",IF(NOT(ISNUMBER(A16)),"Falta la fecha",IF(IF(ISNUMBER(C16),C16&lt;=0,TRUE),"Sin minutos",IF(AND(TRIM(B16)&lt;&gt;"",NOT(ISNUMBER(MATCH(TRIM(B16),TaskNames,0)))),"Tarea no válida","OK"))))</f>
        <v/>
      </c>
      <c r="F16" s="59">
        <f>IF(G16=1,J16-WEEKDAY(J16,2)+1,"")</f>
        <v/>
      </c>
      <c r="G16" s="60">
        <f>IF(E16="OK",1,0)</f>
        <v/>
      </c>
      <c r="H16" s="60">
        <f>IF(G16=1,IF(TRIM(B16)="",0,MATCH(TRIM(B16),TaskNames,0)),0)</f>
        <v/>
      </c>
      <c r="I16" s="60">
        <f>IF(G16=1,C16,0)</f>
        <v/>
      </c>
      <c r="J16" s="60">
        <f>IF(G16=1,INT(A16),0)</f>
        <v/>
      </c>
    </row>
    <row r="17">
      <c r="A17" s="32" t="n"/>
      <c r="B17" s="41" t="n"/>
      <c r="C17" s="35" t="n"/>
      <c r="D17" s="41" t="n"/>
      <c r="E17" s="55">
        <f>IF(COUNTA(A17:D17)=0,"",IF(NOT(ISNUMBER(A17)),"Falta la fecha",IF(IF(ISNUMBER(C17),C17&lt;=0,TRUE),"Sin minutos",IF(AND(TRIM(B17)&lt;&gt;"",NOT(ISNUMBER(MATCH(TRIM(B17),TaskNames,0)))),"Tarea no válida","OK"))))</f>
        <v/>
      </c>
      <c r="F17" s="59">
        <f>IF(G17=1,J17-WEEKDAY(J17,2)+1,"")</f>
        <v/>
      </c>
      <c r="G17" s="60">
        <f>IF(E17="OK",1,0)</f>
        <v/>
      </c>
      <c r="H17" s="60">
        <f>IF(G17=1,IF(TRIM(B17)="",0,MATCH(TRIM(B17),TaskNames,0)),0)</f>
        <v/>
      </c>
      <c r="I17" s="60">
        <f>IF(G17=1,C17,0)</f>
        <v/>
      </c>
      <c r="J17" s="60">
        <f>IF(G17=1,INT(A17),0)</f>
        <v/>
      </c>
    </row>
    <row r="18">
      <c r="A18" s="32" t="n"/>
      <c r="B18" s="41" t="n"/>
      <c r="C18" s="35" t="n"/>
      <c r="D18" s="41" t="n"/>
      <c r="E18" s="55">
        <f>IF(COUNTA(A18:D18)=0,"",IF(NOT(ISNUMBER(A18)),"Falta la fecha",IF(IF(ISNUMBER(C18),C18&lt;=0,TRUE),"Sin minutos",IF(AND(TRIM(B18)&lt;&gt;"",NOT(ISNUMBER(MATCH(TRIM(B18),TaskNames,0)))),"Tarea no válida","OK"))))</f>
        <v/>
      </c>
      <c r="F18" s="59">
        <f>IF(G18=1,J18-WEEKDAY(J18,2)+1,"")</f>
        <v/>
      </c>
      <c r="G18" s="60">
        <f>IF(E18="OK",1,0)</f>
        <v/>
      </c>
      <c r="H18" s="60">
        <f>IF(G18=1,IF(TRIM(B18)="",0,MATCH(TRIM(B18),TaskNames,0)),0)</f>
        <v/>
      </c>
      <c r="I18" s="60">
        <f>IF(G18=1,C18,0)</f>
        <v/>
      </c>
      <c r="J18" s="60">
        <f>IF(G18=1,INT(A18),0)</f>
        <v/>
      </c>
    </row>
    <row r="19">
      <c r="A19" s="32" t="n"/>
      <c r="B19" s="41" t="n"/>
      <c r="C19" s="35" t="n"/>
      <c r="D19" s="41" t="n"/>
      <c r="E19" s="55">
        <f>IF(COUNTA(A19:D19)=0,"",IF(NOT(ISNUMBER(A19)),"Falta la fecha",IF(IF(ISNUMBER(C19),C19&lt;=0,TRUE),"Sin minutos",IF(AND(TRIM(B19)&lt;&gt;"",NOT(ISNUMBER(MATCH(TRIM(B19),TaskNames,0)))),"Tarea no válida","OK"))))</f>
        <v/>
      </c>
      <c r="F19" s="59">
        <f>IF(G19=1,J19-WEEKDAY(J19,2)+1,"")</f>
        <v/>
      </c>
      <c r="G19" s="60">
        <f>IF(E19="OK",1,0)</f>
        <v/>
      </c>
      <c r="H19" s="60">
        <f>IF(G19=1,IF(TRIM(B19)="",0,MATCH(TRIM(B19),TaskNames,0)),0)</f>
        <v/>
      </c>
      <c r="I19" s="60">
        <f>IF(G19=1,C19,0)</f>
        <v/>
      </c>
      <c r="J19" s="60">
        <f>IF(G19=1,INT(A19),0)</f>
        <v/>
      </c>
    </row>
    <row r="20">
      <c r="A20" s="32" t="n"/>
      <c r="B20" s="41" t="n"/>
      <c r="C20" s="35" t="n"/>
      <c r="D20" s="41" t="n"/>
      <c r="E20" s="55">
        <f>IF(COUNTA(A20:D20)=0,"",IF(NOT(ISNUMBER(A20)),"Falta la fecha",IF(IF(ISNUMBER(C20),C20&lt;=0,TRUE),"Sin minutos",IF(AND(TRIM(B20)&lt;&gt;"",NOT(ISNUMBER(MATCH(TRIM(B20),TaskNames,0)))),"Tarea no válida","OK"))))</f>
        <v/>
      </c>
      <c r="F20" s="59">
        <f>IF(G20=1,J20-WEEKDAY(J20,2)+1,"")</f>
        <v/>
      </c>
      <c r="G20" s="60">
        <f>IF(E20="OK",1,0)</f>
        <v/>
      </c>
      <c r="H20" s="60">
        <f>IF(G20=1,IF(TRIM(B20)="",0,MATCH(TRIM(B20),TaskNames,0)),0)</f>
        <v/>
      </c>
      <c r="I20" s="60">
        <f>IF(G20=1,C20,0)</f>
        <v/>
      </c>
      <c r="J20" s="60">
        <f>IF(G20=1,INT(A20),0)</f>
        <v/>
      </c>
    </row>
    <row r="21">
      <c r="A21" s="32" t="n"/>
      <c r="B21" s="41" t="n"/>
      <c r="C21" s="35" t="n"/>
      <c r="D21" s="41" t="n"/>
      <c r="E21" s="55">
        <f>IF(COUNTA(A21:D21)=0,"",IF(NOT(ISNUMBER(A21)),"Falta la fecha",IF(IF(ISNUMBER(C21),C21&lt;=0,TRUE),"Sin minutos",IF(AND(TRIM(B21)&lt;&gt;"",NOT(ISNUMBER(MATCH(TRIM(B21),TaskNames,0)))),"Tarea no válida","OK"))))</f>
        <v/>
      </c>
      <c r="F21" s="59">
        <f>IF(G21=1,J21-WEEKDAY(J21,2)+1,"")</f>
        <v/>
      </c>
      <c r="G21" s="60">
        <f>IF(E21="OK",1,0)</f>
        <v/>
      </c>
      <c r="H21" s="60">
        <f>IF(G21=1,IF(TRIM(B21)="",0,MATCH(TRIM(B21),TaskNames,0)),0)</f>
        <v/>
      </c>
      <c r="I21" s="60">
        <f>IF(G21=1,C21,0)</f>
        <v/>
      </c>
      <c r="J21" s="60">
        <f>IF(G21=1,INT(A21),0)</f>
        <v/>
      </c>
    </row>
    <row r="22">
      <c r="A22" s="32" t="n"/>
      <c r="B22" s="41" t="n"/>
      <c r="C22" s="35" t="n"/>
      <c r="D22" s="41" t="n"/>
      <c r="E22" s="55">
        <f>IF(COUNTA(A22:D22)=0,"",IF(NOT(ISNUMBER(A22)),"Falta la fecha",IF(IF(ISNUMBER(C22),C22&lt;=0,TRUE),"Sin minutos",IF(AND(TRIM(B22)&lt;&gt;"",NOT(ISNUMBER(MATCH(TRIM(B22),TaskNames,0)))),"Tarea no válida","OK"))))</f>
        <v/>
      </c>
      <c r="F22" s="59">
        <f>IF(G22=1,J22-WEEKDAY(J22,2)+1,"")</f>
        <v/>
      </c>
      <c r="G22" s="60">
        <f>IF(E22="OK",1,0)</f>
        <v/>
      </c>
      <c r="H22" s="60">
        <f>IF(G22=1,IF(TRIM(B22)="",0,MATCH(TRIM(B22),TaskNames,0)),0)</f>
        <v/>
      </c>
      <c r="I22" s="60">
        <f>IF(G22=1,C22,0)</f>
        <v/>
      </c>
      <c r="J22" s="60">
        <f>IF(G22=1,INT(A22),0)</f>
        <v/>
      </c>
    </row>
    <row r="23">
      <c r="A23" s="32" t="n"/>
      <c r="B23" s="41" t="n"/>
      <c r="C23" s="35" t="n"/>
      <c r="D23" s="41" t="n"/>
      <c r="E23" s="55">
        <f>IF(COUNTA(A23:D23)=0,"",IF(NOT(ISNUMBER(A23)),"Falta la fecha",IF(IF(ISNUMBER(C23),C23&lt;=0,TRUE),"Sin minutos",IF(AND(TRIM(B23)&lt;&gt;"",NOT(ISNUMBER(MATCH(TRIM(B23),TaskNames,0)))),"Tarea no válida","OK"))))</f>
        <v/>
      </c>
      <c r="F23" s="59">
        <f>IF(G23=1,J23-WEEKDAY(J23,2)+1,"")</f>
        <v/>
      </c>
      <c r="G23" s="60">
        <f>IF(E23="OK",1,0)</f>
        <v/>
      </c>
      <c r="H23" s="60">
        <f>IF(G23=1,IF(TRIM(B23)="",0,MATCH(TRIM(B23),TaskNames,0)),0)</f>
        <v/>
      </c>
      <c r="I23" s="60">
        <f>IF(G23=1,C23,0)</f>
        <v/>
      </c>
      <c r="J23" s="60">
        <f>IF(G23=1,INT(A23),0)</f>
        <v/>
      </c>
    </row>
    <row r="24">
      <c r="A24" s="32" t="n"/>
      <c r="B24" s="41" t="n"/>
      <c r="C24" s="35" t="n"/>
      <c r="D24" s="41" t="n"/>
      <c r="E24" s="55">
        <f>IF(COUNTA(A24:D24)=0,"",IF(NOT(ISNUMBER(A24)),"Falta la fecha",IF(IF(ISNUMBER(C24),C24&lt;=0,TRUE),"Sin minutos",IF(AND(TRIM(B24)&lt;&gt;"",NOT(ISNUMBER(MATCH(TRIM(B24),TaskNames,0)))),"Tarea no válida","OK"))))</f>
        <v/>
      </c>
      <c r="F24" s="59">
        <f>IF(G24=1,J24-WEEKDAY(J24,2)+1,"")</f>
        <v/>
      </c>
      <c r="G24" s="60">
        <f>IF(E24="OK",1,0)</f>
        <v/>
      </c>
      <c r="H24" s="60">
        <f>IF(G24=1,IF(TRIM(B24)="",0,MATCH(TRIM(B24),TaskNames,0)),0)</f>
        <v/>
      </c>
      <c r="I24" s="60">
        <f>IF(G24=1,C24,0)</f>
        <v/>
      </c>
      <c r="J24" s="60">
        <f>IF(G24=1,INT(A24),0)</f>
        <v/>
      </c>
    </row>
    <row r="25">
      <c r="A25" s="32" t="n"/>
      <c r="B25" s="41" t="n"/>
      <c r="C25" s="35" t="n"/>
      <c r="D25" s="41" t="n"/>
      <c r="E25" s="55">
        <f>IF(COUNTA(A25:D25)=0,"",IF(NOT(ISNUMBER(A25)),"Falta la fecha",IF(IF(ISNUMBER(C25),C25&lt;=0,TRUE),"Sin minutos",IF(AND(TRIM(B25)&lt;&gt;"",NOT(ISNUMBER(MATCH(TRIM(B25),TaskNames,0)))),"Tarea no válida","OK"))))</f>
        <v/>
      </c>
      <c r="F25" s="59">
        <f>IF(G25=1,J25-WEEKDAY(J25,2)+1,"")</f>
        <v/>
      </c>
      <c r="G25" s="60">
        <f>IF(E25="OK",1,0)</f>
        <v/>
      </c>
      <c r="H25" s="60">
        <f>IF(G25=1,IF(TRIM(B25)="",0,MATCH(TRIM(B25),TaskNames,0)),0)</f>
        <v/>
      </c>
      <c r="I25" s="60">
        <f>IF(G25=1,C25,0)</f>
        <v/>
      </c>
      <c r="J25" s="60">
        <f>IF(G25=1,INT(A25),0)</f>
        <v/>
      </c>
    </row>
    <row r="26">
      <c r="A26" s="32" t="n"/>
      <c r="B26" s="41" t="n"/>
      <c r="C26" s="35" t="n"/>
      <c r="D26" s="41" t="n"/>
      <c r="E26" s="55">
        <f>IF(COUNTA(A26:D26)=0,"",IF(NOT(ISNUMBER(A26)),"Falta la fecha",IF(IF(ISNUMBER(C26),C26&lt;=0,TRUE),"Sin minutos",IF(AND(TRIM(B26)&lt;&gt;"",NOT(ISNUMBER(MATCH(TRIM(B26),TaskNames,0)))),"Tarea no válida","OK"))))</f>
        <v/>
      </c>
      <c r="F26" s="59">
        <f>IF(G26=1,J26-WEEKDAY(J26,2)+1,"")</f>
        <v/>
      </c>
      <c r="G26" s="60">
        <f>IF(E26="OK",1,0)</f>
        <v/>
      </c>
      <c r="H26" s="60">
        <f>IF(G26=1,IF(TRIM(B26)="",0,MATCH(TRIM(B26),TaskNames,0)),0)</f>
        <v/>
      </c>
      <c r="I26" s="60">
        <f>IF(G26=1,C26,0)</f>
        <v/>
      </c>
      <c r="J26" s="60">
        <f>IF(G26=1,INT(A26),0)</f>
        <v/>
      </c>
    </row>
    <row r="27">
      <c r="A27" s="32" t="n"/>
      <c r="B27" s="41" t="n"/>
      <c r="C27" s="35" t="n"/>
      <c r="D27" s="41" t="n"/>
      <c r="E27" s="55">
        <f>IF(COUNTA(A27:D27)=0,"",IF(NOT(ISNUMBER(A27)),"Falta la fecha",IF(IF(ISNUMBER(C27),C27&lt;=0,TRUE),"Sin minutos",IF(AND(TRIM(B27)&lt;&gt;"",NOT(ISNUMBER(MATCH(TRIM(B27),TaskNames,0)))),"Tarea no válida","OK"))))</f>
        <v/>
      </c>
      <c r="F27" s="59">
        <f>IF(G27=1,J27-WEEKDAY(J27,2)+1,"")</f>
        <v/>
      </c>
      <c r="G27" s="60">
        <f>IF(E27="OK",1,0)</f>
        <v/>
      </c>
      <c r="H27" s="60">
        <f>IF(G27=1,IF(TRIM(B27)="",0,MATCH(TRIM(B27),TaskNames,0)),0)</f>
        <v/>
      </c>
      <c r="I27" s="60">
        <f>IF(G27=1,C27,0)</f>
        <v/>
      </c>
      <c r="J27" s="60">
        <f>IF(G27=1,INT(A27),0)</f>
        <v/>
      </c>
    </row>
    <row r="28">
      <c r="A28" s="32" t="n"/>
      <c r="B28" s="41" t="n"/>
      <c r="C28" s="35" t="n"/>
      <c r="D28" s="41" t="n"/>
      <c r="E28" s="55">
        <f>IF(COUNTA(A28:D28)=0,"",IF(NOT(ISNUMBER(A28)),"Falta la fecha",IF(IF(ISNUMBER(C28),C28&lt;=0,TRUE),"Sin minutos",IF(AND(TRIM(B28)&lt;&gt;"",NOT(ISNUMBER(MATCH(TRIM(B28),TaskNames,0)))),"Tarea no válida","OK"))))</f>
        <v/>
      </c>
      <c r="F28" s="59">
        <f>IF(G28=1,J28-WEEKDAY(J28,2)+1,"")</f>
        <v/>
      </c>
      <c r="G28" s="60">
        <f>IF(E28="OK",1,0)</f>
        <v/>
      </c>
      <c r="H28" s="60">
        <f>IF(G28=1,IF(TRIM(B28)="",0,MATCH(TRIM(B28),TaskNames,0)),0)</f>
        <v/>
      </c>
      <c r="I28" s="60">
        <f>IF(G28=1,C28,0)</f>
        <v/>
      </c>
      <c r="J28" s="60">
        <f>IF(G28=1,INT(A28),0)</f>
        <v/>
      </c>
    </row>
    <row r="29">
      <c r="A29" s="32" t="n"/>
      <c r="B29" s="41" t="n"/>
      <c r="C29" s="35" t="n"/>
      <c r="D29" s="41" t="n"/>
      <c r="E29" s="55">
        <f>IF(COUNTA(A29:D29)=0,"",IF(NOT(ISNUMBER(A29)),"Falta la fecha",IF(IF(ISNUMBER(C29),C29&lt;=0,TRUE),"Sin minutos",IF(AND(TRIM(B29)&lt;&gt;"",NOT(ISNUMBER(MATCH(TRIM(B29),TaskNames,0)))),"Tarea no válida","OK"))))</f>
        <v/>
      </c>
      <c r="F29" s="59">
        <f>IF(G29=1,J29-WEEKDAY(J29,2)+1,"")</f>
        <v/>
      </c>
      <c r="G29" s="60">
        <f>IF(E29="OK",1,0)</f>
        <v/>
      </c>
      <c r="H29" s="60">
        <f>IF(G29=1,IF(TRIM(B29)="",0,MATCH(TRIM(B29),TaskNames,0)),0)</f>
        <v/>
      </c>
      <c r="I29" s="60">
        <f>IF(G29=1,C29,0)</f>
        <v/>
      </c>
      <c r="J29" s="60">
        <f>IF(G29=1,INT(A29),0)</f>
        <v/>
      </c>
    </row>
    <row r="30">
      <c r="A30" s="32" t="n"/>
      <c r="B30" s="41" t="n"/>
      <c r="C30" s="35" t="n"/>
      <c r="D30" s="41" t="n"/>
      <c r="E30" s="55">
        <f>IF(COUNTA(A30:D30)=0,"",IF(NOT(ISNUMBER(A30)),"Falta la fecha",IF(IF(ISNUMBER(C30),C30&lt;=0,TRUE),"Sin minutos",IF(AND(TRIM(B30)&lt;&gt;"",NOT(ISNUMBER(MATCH(TRIM(B30),TaskNames,0)))),"Tarea no válida","OK"))))</f>
        <v/>
      </c>
      <c r="F30" s="59">
        <f>IF(G30=1,J30-WEEKDAY(J30,2)+1,"")</f>
        <v/>
      </c>
      <c r="G30" s="60">
        <f>IF(E30="OK",1,0)</f>
        <v/>
      </c>
      <c r="H30" s="60">
        <f>IF(G30=1,IF(TRIM(B30)="",0,MATCH(TRIM(B30),TaskNames,0)),0)</f>
        <v/>
      </c>
      <c r="I30" s="60">
        <f>IF(G30=1,C30,0)</f>
        <v/>
      </c>
      <c r="J30" s="60">
        <f>IF(G30=1,INT(A30),0)</f>
        <v/>
      </c>
    </row>
    <row r="31">
      <c r="A31" s="32" t="n"/>
      <c r="B31" s="41" t="n"/>
      <c r="C31" s="35" t="n"/>
      <c r="D31" s="41" t="n"/>
      <c r="E31" s="55">
        <f>IF(COUNTA(A31:D31)=0,"",IF(NOT(ISNUMBER(A31)),"Falta la fecha",IF(IF(ISNUMBER(C31),C31&lt;=0,TRUE),"Sin minutos",IF(AND(TRIM(B31)&lt;&gt;"",NOT(ISNUMBER(MATCH(TRIM(B31),TaskNames,0)))),"Tarea no válida","OK"))))</f>
        <v/>
      </c>
      <c r="F31" s="59">
        <f>IF(G31=1,J31-WEEKDAY(J31,2)+1,"")</f>
        <v/>
      </c>
      <c r="G31" s="60">
        <f>IF(E31="OK",1,0)</f>
        <v/>
      </c>
      <c r="H31" s="60">
        <f>IF(G31=1,IF(TRIM(B31)="",0,MATCH(TRIM(B31),TaskNames,0)),0)</f>
        <v/>
      </c>
      <c r="I31" s="60">
        <f>IF(G31=1,C31,0)</f>
        <v/>
      </c>
      <c r="J31" s="60">
        <f>IF(G31=1,INT(A31),0)</f>
        <v/>
      </c>
    </row>
    <row r="32">
      <c r="A32" s="32" t="n"/>
      <c r="B32" s="41" t="n"/>
      <c r="C32" s="35" t="n"/>
      <c r="D32" s="41" t="n"/>
      <c r="E32" s="55">
        <f>IF(COUNTA(A32:D32)=0,"",IF(NOT(ISNUMBER(A32)),"Falta la fecha",IF(IF(ISNUMBER(C32),C32&lt;=0,TRUE),"Sin minutos",IF(AND(TRIM(B32)&lt;&gt;"",NOT(ISNUMBER(MATCH(TRIM(B32),TaskNames,0)))),"Tarea no válida","OK"))))</f>
        <v/>
      </c>
      <c r="F32" s="59">
        <f>IF(G32=1,J32-WEEKDAY(J32,2)+1,"")</f>
        <v/>
      </c>
      <c r="G32" s="60">
        <f>IF(E32="OK",1,0)</f>
        <v/>
      </c>
      <c r="H32" s="60">
        <f>IF(G32=1,IF(TRIM(B32)="",0,MATCH(TRIM(B32),TaskNames,0)),0)</f>
        <v/>
      </c>
      <c r="I32" s="60">
        <f>IF(G32=1,C32,0)</f>
        <v/>
      </c>
      <c r="J32" s="60">
        <f>IF(G32=1,INT(A32),0)</f>
        <v/>
      </c>
    </row>
    <row r="33">
      <c r="A33" s="32" t="n"/>
      <c r="B33" s="41" t="n"/>
      <c r="C33" s="35" t="n"/>
      <c r="D33" s="41" t="n"/>
      <c r="E33" s="55">
        <f>IF(COUNTA(A33:D33)=0,"",IF(NOT(ISNUMBER(A33)),"Falta la fecha",IF(IF(ISNUMBER(C33),C33&lt;=0,TRUE),"Sin minutos",IF(AND(TRIM(B33)&lt;&gt;"",NOT(ISNUMBER(MATCH(TRIM(B33),TaskNames,0)))),"Tarea no válida","OK"))))</f>
        <v/>
      </c>
      <c r="F33" s="59">
        <f>IF(G33=1,J33-WEEKDAY(J33,2)+1,"")</f>
        <v/>
      </c>
      <c r="G33" s="60">
        <f>IF(E33="OK",1,0)</f>
        <v/>
      </c>
      <c r="H33" s="60">
        <f>IF(G33=1,IF(TRIM(B33)="",0,MATCH(TRIM(B33),TaskNames,0)),0)</f>
        <v/>
      </c>
      <c r="I33" s="60">
        <f>IF(G33=1,C33,0)</f>
        <v/>
      </c>
      <c r="J33" s="60">
        <f>IF(G33=1,INT(A33),0)</f>
        <v/>
      </c>
    </row>
    <row r="34">
      <c r="A34" s="32" t="n"/>
      <c r="B34" s="41" t="n"/>
      <c r="C34" s="35" t="n"/>
      <c r="D34" s="41" t="n"/>
      <c r="E34" s="55">
        <f>IF(COUNTA(A34:D34)=0,"",IF(NOT(ISNUMBER(A34)),"Falta la fecha",IF(IF(ISNUMBER(C34),C34&lt;=0,TRUE),"Sin minutos",IF(AND(TRIM(B34)&lt;&gt;"",NOT(ISNUMBER(MATCH(TRIM(B34),TaskNames,0)))),"Tarea no válida","OK"))))</f>
        <v/>
      </c>
      <c r="F34" s="59">
        <f>IF(G34=1,J34-WEEKDAY(J34,2)+1,"")</f>
        <v/>
      </c>
      <c r="G34" s="60">
        <f>IF(E34="OK",1,0)</f>
        <v/>
      </c>
      <c r="H34" s="60">
        <f>IF(G34=1,IF(TRIM(B34)="",0,MATCH(TRIM(B34),TaskNames,0)),0)</f>
        <v/>
      </c>
      <c r="I34" s="60">
        <f>IF(G34=1,C34,0)</f>
        <v/>
      </c>
      <c r="J34" s="60">
        <f>IF(G34=1,INT(A34),0)</f>
        <v/>
      </c>
    </row>
    <row r="35">
      <c r="A35" s="32" t="n"/>
      <c r="B35" s="41" t="n"/>
      <c r="C35" s="35" t="n"/>
      <c r="D35" s="41" t="n"/>
      <c r="E35" s="55">
        <f>IF(COUNTA(A35:D35)=0,"",IF(NOT(ISNUMBER(A35)),"Falta la fecha",IF(IF(ISNUMBER(C35),C35&lt;=0,TRUE),"Sin minutos",IF(AND(TRIM(B35)&lt;&gt;"",NOT(ISNUMBER(MATCH(TRIM(B35),TaskNames,0)))),"Tarea no válida","OK"))))</f>
        <v/>
      </c>
      <c r="F35" s="59">
        <f>IF(G35=1,J35-WEEKDAY(J35,2)+1,"")</f>
        <v/>
      </c>
      <c r="G35" s="60">
        <f>IF(E35="OK",1,0)</f>
        <v/>
      </c>
      <c r="H35" s="60">
        <f>IF(G35=1,IF(TRIM(B35)="",0,MATCH(TRIM(B35),TaskNames,0)),0)</f>
        <v/>
      </c>
      <c r="I35" s="60">
        <f>IF(G35=1,C35,0)</f>
        <v/>
      </c>
      <c r="J35" s="60">
        <f>IF(G35=1,INT(A35),0)</f>
        <v/>
      </c>
    </row>
    <row r="36">
      <c r="A36" s="32" t="n"/>
      <c r="B36" s="41" t="n"/>
      <c r="C36" s="35" t="n"/>
      <c r="D36" s="41" t="n"/>
      <c r="E36" s="55">
        <f>IF(COUNTA(A36:D36)=0,"",IF(NOT(ISNUMBER(A36)),"Falta la fecha",IF(IF(ISNUMBER(C36),C36&lt;=0,TRUE),"Sin minutos",IF(AND(TRIM(B36)&lt;&gt;"",NOT(ISNUMBER(MATCH(TRIM(B36),TaskNames,0)))),"Tarea no válida","OK"))))</f>
        <v/>
      </c>
      <c r="F36" s="59">
        <f>IF(G36=1,J36-WEEKDAY(J36,2)+1,"")</f>
        <v/>
      </c>
      <c r="G36" s="60">
        <f>IF(E36="OK",1,0)</f>
        <v/>
      </c>
      <c r="H36" s="60">
        <f>IF(G36=1,IF(TRIM(B36)="",0,MATCH(TRIM(B36),TaskNames,0)),0)</f>
        <v/>
      </c>
      <c r="I36" s="60">
        <f>IF(G36=1,C36,0)</f>
        <v/>
      </c>
      <c r="J36" s="60">
        <f>IF(G36=1,INT(A36),0)</f>
        <v/>
      </c>
    </row>
    <row r="37">
      <c r="A37" s="32" t="n"/>
      <c r="B37" s="41" t="n"/>
      <c r="C37" s="35" t="n"/>
      <c r="D37" s="41" t="n"/>
      <c r="E37" s="55">
        <f>IF(COUNTA(A37:D37)=0,"",IF(NOT(ISNUMBER(A37)),"Falta la fecha",IF(IF(ISNUMBER(C37),C37&lt;=0,TRUE),"Sin minutos",IF(AND(TRIM(B37)&lt;&gt;"",NOT(ISNUMBER(MATCH(TRIM(B37),TaskNames,0)))),"Tarea no válida","OK"))))</f>
        <v/>
      </c>
      <c r="F37" s="59">
        <f>IF(G37=1,J37-WEEKDAY(J37,2)+1,"")</f>
        <v/>
      </c>
      <c r="G37" s="60">
        <f>IF(E37="OK",1,0)</f>
        <v/>
      </c>
      <c r="H37" s="60">
        <f>IF(G37=1,IF(TRIM(B37)="",0,MATCH(TRIM(B37),TaskNames,0)),0)</f>
        <v/>
      </c>
      <c r="I37" s="60">
        <f>IF(G37=1,C37,0)</f>
        <v/>
      </c>
      <c r="J37" s="60">
        <f>IF(G37=1,INT(A37),0)</f>
        <v/>
      </c>
    </row>
    <row r="38">
      <c r="A38" s="32" t="n"/>
      <c r="B38" s="41" t="n"/>
      <c r="C38" s="35" t="n"/>
      <c r="D38" s="41" t="n"/>
      <c r="E38" s="55">
        <f>IF(COUNTA(A38:D38)=0,"",IF(NOT(ISNUMBER(A38)),"Falta la fecha",IF(IF(ISNUMBER(C38),C38&lt;=0,TRUE),"Sin minutos",IF(AND(TRIM(B38)&lt;&gt;"",NOT(ISNUMBER(MATCH(TRIM(B38),TaskNames,0)))),"Tarea no válida","OK"))))</f>
        <v/>
      </c>
      <c r="F38" s="59">
        <f>IF(G38=1,J38-WEEKDAY(J38,2)+1,"")</f>
        <v/>
      </c>
      <c r="G38" s="60">
        <f>IF(E38="OK",1,0)</f>
        <v/>
      </c>
      <c r="H38" s="60">
        <f>IF(G38=1,IF(TRIM(B38)="",0,MATCH(TRIM(B38),TaskNames,0)),0)</f>
        <v/>
      </c>
      <c r="I38" s="60">
        <f>IF(G38=1,C38,0)</f>
        <v/>
      </c>
      <c r="J38" s="60">
        <f>IF(G38=1,INT(A38),0)</f>
        <v/>
      </c>
    </row>
    <row r="39">
      <c r="A39" s="32" t="n"/>
      <c r="B39" s="41" t="n"/>
      <c r="C39" s="35" t="n"/>
      <c r="D39" s="41" t="n"/>
      <c r="E39" s="55">
        <f>IF(COUNTA(A39:D39)=0,"",IF(NOT(ISNUMBER(A39)),"Falta la fecha",IF(IF(ISNUMBER(C39),C39&lt;=0,TRUE),"Sin minutos",IF(AND(TRIM(B39)&lt;&gt;"",NOT(ISNUMBER(MATCH(TRIM(B39),TaskNames,0)))),"Tarea no válida","OK"))))</f>
        <v/>
      </c>
      <c r="F39" s="59">
        <f>IF(G39=1,J39-WEEKDAY(J39,2)+1,"")</f>
        <v/>
      </c>
      <c r="G39" s="60">
        <f>IF(E39="OK",1,0)</f>
        <v/>
      </c>
      <c r="H39" s="60">
        <f>IF(G39=1,IF(TRIM(B39)="",0,MATCH(TRIM(B39),TaskNames,0)),0)</f>
        <v/>
      </c>
      <c r="I39" s="60">
        <f>IF(G39=1,C39,0)</f>
        <v/>
      </c>
      <c r="J39" s="60">
        <f>IF(G39=1,INT(A39),0)</f>
        <v/>
      </c>
    </row>
    <row r="40">
      <c r="A40" s="32" t="n"/>
      <c r="B40" s="41" t="n"/>
      <c r="C40" s="35" t="n"/>
      <c r="D40" s="41" t="n"/>
      <c r="E40" s="55">
        <f>IF(COUNTA(A40:D40)=0,"",IF(NOT(ISNUMBER(A40)),"Falta la fecha",IF(IF(ISNUMBER(C40),C40&lt;=0,TRUE),"Sin minutos",IF(AND(TRIM(B40)&lt;&gt;"",NOT(ISNUMBER(MATCH(TRIM(B40),TaskNames,0)))),"Tarea no válida","OK"))))</f>
        <v/>
      </c>
      <c r="F40" s="59">
        <f>IF(G40=1,J40-WEEKDAY(J40,2)+1,"")</f>
        <v/>
      </c>
      <c r="G40" s="60">
        <f>IF(E40="OK",1,0)</f>
        <v/>
      </c>
      <c r="H40" s="60">
        <f>IF(G40=1,IF(TRIM(B40)="",0,MATCH(TRIM(B40),TaskNames,0)),0)</f>
        <v/>
      </c>
      <c r="I40" s="60">
        <f>IF(G40=1,C40,0)</f>
        <v/>
      </c>
      <c r="J40" s="60">
        <f>IF(G40=1,INT(A40),0)</f>
        <v/>
      </c>
    </row>
    <row r="41">
      <c r="A41" s="32" t="n"/>
      <c r="B41" s="41" t="n"/>
      <c r="C41" s="35" t="n"/>
      <c r="D41" s="41" t="n"/>
      <c r="E41" s="55">
        <f>IF(COUNTA(A41:D41)=0,"",IF(NOT(ISNUMBER(A41)),"Falta la fecha",IF(IF(ISNUMBER(C41),C41&lt;=0,TRUE),"Sin minutos",IF(AND(TRIM(B41)&lt;&gt;"",NOT(ISNUMBER(MATCH(TRIM(B41),TaskNames,0)))),"Tarea no válida","OK"))))</f>
        <v/>
      </c>
      <c r="F41" s="59">
        <f>IF(G41=1,J41-WEEKDAY(J41,2)+1,"")</f>
        <v/>
      </c>
      <c r="G41" s="60">
        <f>IF(E41="OK",1,0)</f>
        <v/>
      </c>
      <c r="H41" s="60">
        <f>IF(G41=1,IF(TRIM(B41)="",0,MATCH(TRIM(B41),TaskNames,0)),0)</f>
        <v/>
      </c>
      <c r="I41" s="60">
        <f>IF(G41=1,C41,0)</f>
        <v/>
      </c>
      <c r="J41" s="60">
        <f>IF(G41=1,INT(A41),0)</f>
        <v/>
      </c>
    </row>
    <row r="42">
      <c r="A42" s="32" t="n"/>
      <c r="B42" s="41" t="n"/>
      <c r="C42" s="35" t="n"/>
      <c r="D42" s="41" t="n"/>
      <c r="E42" s="55">
        <f>IF(COUNTA(A42:D42)=0,"",IF(NOT(ISNUMBER(A42)),"Falta la fecha",IF(IF(ISNUMBER(C42),C42&lt;=0,TRUE),"Sin minutos",IF(AND(TRIM(B42)&lt;&gt;"",NOT(ISNUMBER(MATCH(TRIM(B42),TaskNames,0)))),"Tarea no válida","OK"))))</f>
        <v/>
      </c>
      <c r="F42" s="59">
        <f>IF(G42=1,J42-WEEKDAY(J42,2)+1,"")</f>
        <v/>
      </c>
      <c r="G42" s="60">
        <f>IF(E42="OK",1,0)</f>
        <v/>
      </c>
      <c r="H42" s="60">
        <f>IF(G42=1,IF(TRIM(B42)="",0,MATCH(TRIM(B42),TaskNames,0)),0)</f>
        <v/>
      </c>
      <c r="I42" s="60">
        <f>IF(G42=1,C42,0)</f>
        <v/>
      </c>
      <c r="J42" s="60">
        <f>IF(G42=1,INT(A42),0)</f>
        <v/>
      </c>
    </row>
    <row r="43">
      <c r="A43" s="32" t="n"/>
      <c r="B43" s="41" t="n"/>
      <c r="C43" s="35" t="n"/>
      <c r="D43" s="41" t="n"/>
      <c r="E43" s="55">
        <f>IF(COUNTA(A43:D43)=0,"",IF(NOT(ISNUMBER(A43)),"Falta la fecha",IF(IF(ISNUMBER(C43),C43&lt;=0,TRUE),"Sin minutos",IF(AND(TRIM(B43)&lt;&gt;"",NOT(ISNUMBER(MATCH(TRIM(B43),TaskNames,0)))),"Tarea no válida","OK"))))</f>
        <v/>
      </c>
      <c r="F43" s="59">
        <f>IF(G43=1,J43-WEEKDAY(J43,2)+1,"")</f>
        <v/>
      </c>
      <c r="G43" s="60">
        <f>IF(E43="OK",1,0)</f>
        <v/>
      </c>
      <c r="H43" s="60">
        <f>IF(G43=1,IF(TRIM(B43)="",0,MATCH(TRIM(B43),TaskNames,0)),0)</f>
        <v/>
      </c>
      <c r="I43" s="60">
        <f>IF(G43=1,C43,0)</f>
        <v/>
      </c>
      <c r="J43" s="60">
        <f>IF(G43=1,INT(A43),0)</f>
        <v/>
      </c>
    </row>
    <row r="44">
      <c r="A44" s="32" t="n"/>
      <c r="B44" s="41" t="n"/>
      <c r="C44" s="35" t="n"/>
      <c r="D44" s="41" t="n"/>
      <c r="E44" s="55">
        <f>IF(COUNTA(A44:D44)=0,"",IF(NOT(ISNUMBER(A44)),"Falta la fecha",IF(IF(ISNUMBER(C44),C44&lt;=0,TRUE),"Sin minutos",IF(AND(TRIM(B44)&lt;&gt;"",NOT(ISNUMBER(MATCH(TRIM(B44),TaskNames,0)))),"Tarea no válida","OK"))))</f>
        <v/>
      </c>
      <c r="F44" s="59">
        <f>IF(G44=1,J44-WEEKDAY(J44,2)+1,"")</f>
        <v/>
      </c>
      <c r="G44" s="60">
        <f>IF(E44="OK",1,0)</f>
        <v/>
      </c>
      <c r="H44" s="60">
        <f>IF(G44=1,IF(TRIM(B44)="",0,MATCH(TRIM(B44),TaskNames,0)),0)</f>
        <v/>
      </c>
      <c r="I44" s="60">
        <f>IF(G44=1,C44,0)</f>
        <v/>
      </c>
      <c r="J44" s="60">
        <f>IF(G44=1,INT(A44),0)</f>
        <v/>
      </c>
    </row>
    <row r="45">
      <c r="A45" s="32" t="n"/>
      <c r="B45" s="41" t="n"/>
      <c r="C45" s="35" t="n"/>
      <c r="D45" s="41" t="n"/>
      <c r="E45" s="55">
        <f>IF(COUNTA(A45:D45)=0,"",IF(NOT(ISNUMBER(A45)),"Falta la fecha",IF(IF(ISNUMBER(C45),C45&lt;=0,TRUE),"Sin minutos",IF(AND(TRIM(B45)&lt;&gt;"",NOT(ISNUMBER(MATCH(TRIM(B45),TaskNames,0)))),"Tarea no válida","OK"))))</f>
        <v/>
      </c>
      <c r="F45" s="59">
        <f>IF(G45=1,J45-WEEKDAY(J45,2)+1,"")</f>
        <v/>
      </c>
      <c r="G45" s="60">
        <f>IF(E45="OK",1,0)</f>
        <v/>
      </c>
      <c r="H45" s="60">
        <f>IF(G45=1,IF(TRIM(B45)="",0,MATCH(TRIM(B45),TaskNames,0)),0)</f>
        <v/>
      </c>
      <c r="I45" s="60">
        <f>IF(G45=1,C45,0)</f>
        <v/>
      </c>
      <c r="J45" s="60">
        <f>IF(G45=1,INT(A45),0)</f>
        <v/>
      </c>
    </row>
    <row r="46">
      <c r="A46" s="32" t="n"/>
      <c r="B46" s="41" t="n"/>
      <c r="C46" s="35" t="n"/>
      <c r="D46" s="41" t="n"/>
      <c r="E46" s="55">
        <f>IF(COUNTA(A46:D46)=0,"",IF(NOT(ISNUMBER(A46)),"Falta la fecha",IF(IF(ISNUMBER(C46),C46&lt;=0,TRUE),"Sin minutos",IF(AND(TRIM(B46)&lt;&gt;"",NOT(ISNUMBER(MATCH(TRIM(B46),TaskNames,0)))),"Tarea no válida","OK"))))</f>
        <v/>
      </c>
      <c r="F46" s="59">
        <f>IF(G46=1,J46-WEEKDAY(J46,2)+1,"")</f>
        <v/>
      </c>
      <c r="G46" s="60">
        <f>IF(E46="OK",1,0)</f>
        <v/>
      </c>
      <c r="H46" s="60">
        <f>IF(G46=1,IF(TRIM(B46)="",0,MATCH(TRIM(B46),TaskNames,0)),0)</f>
        <v/>
      </c>
      <c r="I46" s="60">
        <f>IF(G46=1,C46,0)</f>
        <v/>
      </c>
      <c r="J46" s="60">
        <f>IF(G46=1,INT(A46),0)</f>
        <v/>
      </c>
    </row>
    <row r="47">
      <c r="A47" s="32" t="n"/>
      <c r="B47" s="41" t="n"/>
      <c r="C47" s="35" t="n"/>
      <c r="D47" s="41" t="n"/>
      <c r="E47" s="55">
        <f>IF(COUNTA(A47:D47)=0,"",IF(NOT(ISNUMBER(A47)),"Falta la fecha",IF(IF(ISNUMBER(C47),C47&lt;=0,TRUE),"Sin minutos",IF(AND(TRIM(B47)&lt;&gt;"",NOT(ISNUMBER(MATCH(TRIM(B47),TaskNames,0)))),"Tarea no válida","OK"))))</f>
        <v/>
      </c>
      <c r="F47" s="59">
        <f>IF(G47=1,J47-WEEKDAY(J47,2)+1,"")</f>
        <v/>
      </c>
      <c r="G47" s="60">
        <f>IF(E47="OK",1,0)</f>
        <v/>
      </c>
      <c r="H47" s="60">
        <f>IF(G47=1,IF(TRIM(B47)="",0,MATCH(TRIM(B47),TaskNames,0)),0)</f>
        <v/>
      </c>
      <c r="I47" s="60">
        <f>IF(G47=1,C47,0)</f>
        <v/>
      </c>
      <c r="J47" s="60">
        <f>IF(G47=1,INT(A47),0)</f>
        <v/>
      </c>
    </row>
    <row r="48">
      <c r="A48" s="32" t="n"/>
      <c r="B48" s="41" t="n"/>
      <c r="C48" s="35" t="n"/>
      <c r="D48" s="41" t="n"/>
      <c r="E48" s="55">
        <f>IF(COUNTA(A48:D48)=0,"",IF(NOT(ISNUMBER(A48)),"Falta la fecha",IF(IF(ISNUMBER(C48),C48&lt;=0,TRUE),"Sin minutos",IF(AND(TRIM(B48)&lt;&gt;"",NOT(ISNUMBER(MATCH(TRIM(B48),TaskNames,0)))),"Tarea no válida","OK"))))</f>
        <v/>
      </c>
      <c r="F48" s="59">
        <f>IF(G48=1,J48-WEEKDAY(J48,2)+1,"")</f>
        <v/>
      </c>
      <c r="G48" s="60">
        <f>IF(E48="OK",1,0)</f>
        <v/>
      </c>
      <c r="H48" s="60">
        <f>IF(G48=1,IF(TRIM(B48)="",0,MATCH(TRIM(B48),TaskNames,0)),0)</f>
        <v/>
      </c>
      <c r="I48" s="60">
        <f>IF(G48=1,C48,0)</f>
        <v/>
      </c>
      <c r="J48" s="60">
        <f>IF(G48=1,INT(A48),0)</f>
        <v/>
      </c>
    </row>
    <row r="49">
      <c r="A49" s="32" t="n"/>
      <c r="B49" s="41" t="n"/>
      <c r="C49" s="35" t="n"/>
      <c r="D49" s="41" t="n"/>
      <c r="E49" s="55">
        <f>IF(COUNTA(A49:D49)=0,"",IF(NOT(ISNUMBER(A49)),"Falta la fecha",IF(IF(ISNUMBER(C49),C49&lt;=0,TRUE),"Sin minutos",IF(AND(TRIM(B49)&lt;&gt;"",NOT(ISNUMBER(MATCH(TRIM(B49),TaskNames,0)))),"Tarea no válida","OK"))))</f>
        <v/>
      </c>
      <c r="F49" s="59">
        <f>IF(G49=1,J49-WEEKDAY(J49,2)+1,"")</f>
        <v/>
      </c>
      <c r="G49" s="60">
        <f>IF(E49="OK",1,0)</f>
        <v/>
      </c>
      <c r="H49" s="60">
        <f>IF(G49=1,IF(TRIM(B49)="",0,MATCH(TRIM(B49),TaskNames,0)),0)</f>
        <v/>
      </c>
      <c r="I49" s="60">
        <f>IF(G49=1,C49,0)</f>
        <v/>
      </c>
      <c r="J49" s="60">
        <f>IF(G49=1,INT(A49),0)</f>
        <v/>
      </c>
    </row>
    <row r="50">
      <c r="A50" s="32" t="n"/>
      <c r="B50" s="41" t="n"/>
      <c r="C50" s="35" t="n"/>
      <c r="D50" s="41" t="n"/>
      <c r="E50" s="55">
        <f>IF(COUNTA(A50:D50)=0,"",IF(NOT(ISNUMBER(A50)),"Falta la fecha",IF(IF(ISNUMBER(C50),C50&lt;=0,TRUE),"Sin minutos",IF(AND(TRIM(B50)&lt;&gt;"",NOT(ISNUMBER(MATCH(TRIM(B50),TaskNames,0)))),"Tarea no válida","OK"))))</f>
        <v/>
      </c>
      <c r="F50" s="59">
        <f>IF(G50=1,J50-WEEKDAY(J50,2)+1,"")</f>
        <v/>
      </c>
      <c r="G50" s="60">
        <f>IF(E50="OK",1,0)</f>
        <v/>
      </c>
      <c r="H50" s="60">
        <f>IF(G50=1,IF(TRIM(B50)="",0,MATCH(TRIM(B50),TaskNames,0)),0)</f>
        <v/>
      </c>
      <c r="I50" s="60">
        <f>IF(G50=1,C50,0)</f>
        <v/>
      </c>
      <c r="J50" s="60">
        <f>IF(G50=1,INT(A50),0)</f>
        <v/>
      </c>
    </row>
    <row r="51">
      <c r="A51" s="32" t="n"/>
      <c r="B51" s="41" t="n"/>
      <c r="C51" s="35" t="n"/>
      <c r="D51" s="41" t="n"/>
      <c r="E51" s="55">
        <f>IF(COUNTA(A51:D51)=0,"",IF(NOT(ISNUMBER(A51)),"Falta la fecha",IF(IF(ISNUMBER(C51),C51&lt;=0,TRUE),"Sin minutos",IF(AND(TRIM(B51)&lt;&gt;"",NOT(ISNUMBER(MATCH(TRIM(B51),TaskNames,0)))),"Tarea no válida","OK"))))</f>
        <v/>
      </c>
      <c r="F51" s="59">
        <f>IF(G51=1,J51-WEEKDAY(J51,2)+1,"")</f>
        <v/>
      </c>
      <c r="G51" s="60">
        <f>IF(E51="OK",1,0)</f>
        <v/>
      </c>
      <c r="H51" s="60">
        <f>IF(G51=1,IF(TRIM(B51)="",0,MATCH(TRIM(B51),TaskNames,0)),0)</f>
        <v/>
      </c>
      <c r="I51" s="60">
        <f>IF(G51=1,C51,0)</f>
        <v/>
      </c>
      <c r="J51" s="60">
        <f>IF(G51=1,INT(A51),0)</f>
        <v/>
      </c>
    </row>
    <row r="52">
      <c r="A52" s="32" t="n"/>
      <c r="B52" s="41" t="n"/>
      <c r="C52" s="35" t="n"/>
      <c r="D52" s="41" t="n"/>
      <c r="E52" s="55">
        <f>IF(COUNTA(A52:D52)=0,"",IF(NOT(ISNUMBER(A52)),"Falta la fecha",IF(IF(ISNUMBER(C52),C52&lt;=0,TRUE),"Sin minutos",IF(AND(TRIM(B52)&lt;&gt;"",NOT(ISNUMBER(MATCH(TRIM(B52),TaskNames,0)))),"Tarea no válida","OK"))))</f>
        <v/>
      </c>
      <c r="F52" s="59">
        <f>IF(G52=1,J52-WEEKDAY(J52,2)+1,"")</f>
        <v/>
      </c>
      <c r="G52" s="60">
        <f>IF(E52="OK",1,0)</f>
        <v/>
      </c>
      <c r="H52" s="60">
        <f>IF(G52=1,IF(TRIM(B52)="",0,MATCH(TRIM(B52),TaskNames,0)),0)</f>
        <v/>
      </c>
      <c r="I52" s="60">
        <f>IF(G52=1,C52,0)</f>
        <v/>
      </c>
      <c r="J52" s="60">
        <f>IF(G52=1,INT(A52),0)</f>
        <v/>
      </c>
    </row>
    <row r="53">
      <c r="A53" s="32" t="n"/>
      <c r="B53" s="41" t="n"/>
      <c r="C53" s="35" t="n"/>
      <c r="D53" s="41" t="n"/>
      <c r="E53" s="55">
        <f>IF(COUNTA(A53:D53)=0,"",IF(NOT(ISNUMBER(A53)),"Falta la fecha",IF(IF(ISNUMBER(C53),C53&lt;=0,TRUE),"Sin minutos",IF(AND(TRIM(B53)&lt;&gt;"",NOT(ISNUMBER(MATCH(TRIM(B53),TaskNames,0)))),"Tarea no válida","OK"))))</f>
        <v/>
      </c>
      <c r="F53" s="59">
        <f>IF(G53=1,J53-WEEKDAY(J53,2)+1,"")</f>
        <v/>
      </c>
      <c r="G53" s="60">
        <f>IF(E53="OK",1,0)</f>
        <v/>
      </c>
      <c r="H53" s="60">
        <f>IF(G53=1,IF(TRIM(B53)="",0,MATCH(TRIM(B53),TaskNames,0)),0)</f>
        <v/>
      </c>
      <c r="I53" s="60">
        <f>IF(G53=1,C53,0)</f>
        <v/>
      </c>
      <c r="J53" s="60">
        <f>IF(G53=1,INT(A53),0)</f>
        <v/>
      </c>
    </row>
    <row r="54">
      <c r="A54" s="32" t="n"/>
      <c r="B54" s="41" t="n"/>
      <c r="C54" s="35" t="n"/>
      <c r="D54" s="41" t="n"/>
      <c r="E54" s="55">
        <f>IF(COUNTA(A54:D54)=0,"",IF(NOT(ISNUMBER(A54)),"Falta la fecha",IF(IF(ISNUMBER(C54),C54&lt;=0,TRUE),"Sin minutos",IF(AND(TRIM(B54)&lt;&gt;"",NOT(ISNUMBER(MATCH(TRIM(B54),TaskNames,0)))),"Tarea no válida","OK"))))</f>
        <v/>
      </c>
      <c r="F54" s="59">
        <f>IF(G54=1,J54-WEEKDAY(J54,2)+1,"")</f>
        <v/>
      </c>
      <c r="G54" s="60">
        <f>IF(E54="OK",1,0)</f>
        <v/>
      </c>
      <c r="H54" s="60">
        <f>IF(G54=1,IF(TRIM(B54)="",0,MATCH(TRIM(B54),TaskNames,0)),0)</f>
        <v/>
      </c>
      <c r="I54" s="60">
        <f>IF(G54=1,C54,0)</f>
        <v/>
      </c>
      <c r="J54" s="60">
        <f>IF(G54=1,INT(A54),0)</f>
        <v/>
      </c>
    </row>
    <row r="55">
      <c r="A55" s="32" t="n"/>
      <c r="B55" s="41" t="n"/>
      <c r="C55" s="35" t="n"/>
      <c r="D55" s="41" t="n"/>
      <c r="E55" s="55">
        <f>IF(COUNTA(A55:D55)=0,"",IF(NOT(ISNUMBER(A55)),"Falta la fecha",IF(IF(ISNUMBER(C55),C55&lt;=0,TRUE),"Sin minutos",IF(AND(TRIM(B55)&lt;&gt;"",NOT(ISNUMBER(MATCH(TRIM(B55),TaskNames,0)))),"Tarea no válida","OK"))))</f>
        <v/>
      </c>
      <c r="F55" s="59">
        <f>IF(G55=1,J55-WEEKDAY(J55,2)+1,"")</f>
        <v/>
      </c>
      <c r="G55" s="60">
        <f>IF(E55="OK",1,0)</f>
        <v/>
      </c>
      <c r="H55" s="60">
        <f>IF(G55=1,IF(TRIM(B55)="",0,MATCH(TRIM(B55),TaskNames,0)),0)</f>
        <v/>
      </c>
      <c r="I55" s="60">
        <f>IF(G55=1,C55,0)</f>
        <v/>
      </c>
      <c r="J55" s="60">
        <f>IF(G55=1,INT(A55),0)</f>
        <v/>
      </c>
    </row>
    <row r="56">
      <c r="A56" s="32" t="n"/>
      <c r="B56" s="41" t="n"/>
      <c r="C56" s="35" t="n"/>
      <c r="D56" s="41" t="n"/>
      <c r="E56" s="55">
        <f>IF(COUNTA(A56:D56)=0,"",IF(NOT(ISNUMBER(A56)),"Falta la fecha",IF(IF(ISNUMBER(C56),C56&lt;=0,TRUE),"Sin minutos",IF(AND(TRIM(B56)&lt;&gt;"",NOT(ISNUMBER(MATCH(TRIM(B56),TaskNames,0)))),"Tarea no válida","OK"))))</f>
        <v/>
      </c>
      <c r="F56" s="59">
        <f>IF(G56=1,J56-WEEKDAY(J56,2)+1,"")</f>
        <v/>
      </c>
      <c r="G56" s="60">
        <f>IF(E56="OK",1,0)</f>
        <v/>
      </c>
      <c r="H56" s="60">
        <f>IF(G56=1,IF(TRIM(B56)="",0,MATCH(TRIM(B56),TaskNames,0)),0)</f>
        <v/>
      </c>
      <c r="I56" s="60">
        <f>IF(G56=1,C56,0)</f>
        <v/>
      </c>
      <c r="J56" s="60">
        <f>IF(G56=1,INT(A56),0)</f>
        <v/>
      </c>
    </row>
    <row r="57">
      <c r="A57" s="32" t="n"/>
      <c r="B57" s="41" t="n"/>
      <c r="C57" s="35" t="n"/>
      <c r="D57" s="41" t="n"/>
      <c r="E57" s="55">
        <f>IF(COUNTA(A57:D57)=0,"",IF(NOT(ISNUMBER(A57)),"Falta la fecha",IF(IF(ISNUMBER(C57),C57&lt;=0,TRUE),"Sin minutos",IF(AND(TRIM(B57)&lt;&gt;"",NOT(ISNUMBER(MATCH(TRIM(B57),TaskNames,0)))),"Tarea no válida","OK"))))</f>
        <v/>
      </c>
      <c r="F57" s="59">
        <f>IF(G57=1,J57-WEEKDAY(J57,2)+1,"")</f>
        <v/>
      </c>
      <c r="G57" s="60">
        <f>IF(E57="OK",1,0)</f>
        <v/>
      </c>
      <c r="H57" s="60">
        <f>IF(G57=1,IF(TRIM(B57)="",0,MATCH(TRIM(B57),TaskNames,0)),0)</f>
        <v/>
      </c>
      <c r="I57" s="60">
        <f>IF(G57=1,C57,0)</f>
        <v/>
      </c>
      <c r="J57" s="60">
        <f>IF(G57=1,INT(A57),0)</f>
        <v/>
      </c>
    </row>
    <row r="58">
      <c r="A58" s="32" t="n"/>
      <c r="B58" s="41" t="n"/>
      <c r="C58" s="35" t="n"/>
      <c r="D58" s="41" t="n"/>
      <c r="E58" s="55">
        <f>IF(COUNTA(A58:D58)=0,"",IF(NOT(ISNUMBER(A58)),"Falta la fecha",IF(IF(ISNUMBER(C58),C58&lt;=0,TRUE),"Sin minutos",IF(AND(TRIM(B58)&lt;&gt;"",NOT(ISNUMBER(MATCH(TRIM(B58),TaskNames,0)))),"Tarea no válida","OK"))))</f>
        <v/>
      </c>
      <c r="F58" s="59">
        <f>IF(G58=1,J58-WEEKDAY(J58,2)+1,"")</f>
        <v/>
      </c>
      <c r="G58" s="60">
        <f>IF(E58="OK",1,0)</f>
        <v/>
      </c>
      <c r="H58" s="60">
        <f>IF(G58=1,IF(TRIM(B58)="",0,MATCH(TRIM(B58),TaskNames,0)),0)</f>
        <v/>
      </c>
      <c r="I58" s="60">
        <f>IF(G58=1,C58,0)</f>
        <v/>
      </c>
      <c r="J58" s="60">
        <f>IF(G58=1,INT(A58),0)</f>
        <v/>
      </c>
    </row>
    <row r="59">
      <c r="A59" s="32" t="n"/>
      <c r="B59" s="41" t="n"/>
      <c r="C59" s="35" t="n"/>
      <c r="D59" s="41" t="n"/>
      <c r="E59" s="55">
        <f>IF(COUNTA(A59:D59)=0,"",IF(NOT(ISNUMBER(A59)),"Falta la fecha",IF(IF(ISNUMBER(C59),C59&lt;=0,TRUE),"Sin minutos",IF(AND(TRIM(B59)&lt;&gt;"",NOT(ISNUMBER(MATCH(TRIM(B59),TaskNames,0)))),"Tarea no válida","OK"))))</f>
        <v/>
      </c>
      <c r="F59" s="59">
        <f>IF(G59=1,J59-WEEKDAY(J59,2)+1,"")</f>
        <v/>
      </c>
      <c r="G59" s="60">
        <f>IF(E59="OK",1,0)</f>
        <v/>
      </c>
      <c r="H59" s="60">
        <f>IF(G59=1,IF(TRIM(B59)="",0,MATCH(TRIM(B59),TaskNames,0)),0)</f>
        <v/>
      </c>
      <c r="I59" s="60">
        <f>IF(G59=1,C59,0)</f>
        <v/>
      </c>
      <c r="J59" s="60">
        <f>IF(G59=1,INT(A59),0)</f>
        <v/>
      </c>
    </row>
    <row r="60">
      <c r="A60" s="32" t="n"/>
      <c r="B60" s="41" t="n"/>
      <c r="C60" s="35" t="n"/>
      <c r="D60" s="41" t="n"/>
      <c r="E60" s="55">
        <f>IF(COUNTA(A60:D60)=0,"",IF(NOT(ISNUMBER(A60)),"Falta la fecha",IF(IF(ISNUMBER(C60),C60&lt;=0,TRUE),"Sin minutos",IF(AND(TRIM(B60)&lt;&gt;"",NOT(ISNUMBER(MATCH(TRIM(B60),TaskNames,0)))),"Tarea no válida","OK"))))</f>
        <v/>
      </c>
      <c r="F60" s="59">
        <f>IF(G60=1,J60-WEEKDAY(J60,2)+1,"")</f>
        <v/>
      </c>
      <c r="G60" s="60">
        <f>IF(E60="OK",1,0)</f>
        <v/>
      </c>
      <c r="H60" s="60">
        <f>IF(G60=1,IF(TRIM(B60)="",0,MATCH(TRIM(B60),TaskNames,0)),0)</f>
        <v/>
      </c>
      <c r="I60" s="60">
        <f>IF(G60=1,C60,0)</f>
        <v/>
      </c>
      <c r="J60" s="60">
        <f>IF(G60=1,INT(A60),0)</f>
        <v/>
      </c>
    </row>
    <row r="61">
      <c r="A61" s="32" t="n"/>
      <c r="B61" s="41" t="n"/>
      <c r="C61" s="35" t="n"/>
      <c r="D61" s="41" t="n"/>
      <c r="E61" s="55">
        <f>IF(COUNTA(A61:D61)=0,"",IF(NOT(ISNUMBER(A61)),"Falta la fecha",IF(IF(ISNUMBER(C61),C61&lt;=0,TRUE),"Sin minutos",IF(AND(TRIM(B61)&lt;&gt;"",NOT(ISNUMBER(MATCH(TRIM(B61),TaskNames,0)))),"Tarea no válida","OK"))))</f>
        <v/>
      </c>
      <c r="F61" s="59">
        <f>IF(G61=1,J61-WEEKDAY(J61,2)+1,"")</f>
        <v/>
      </c>
      <c r="G61" s="60">
        <f>IF(E61="OK",1,0)</f>
        <v/>
      </c>
      <c r="H61" s="60">
        <f>IF(G61=1,IF(TRIM(B61)="",0,MATCH(TRIM(B61),TaskNames,0)),0)</f>
        <v/>
      </c>
      <c r="I61" s="60">
        <f>IF(G61=1,C61,0)</f>
        <v/>
      </c>
      <c r="J61" s="60">
        <f>IF(G61=1,INT(A61),0)</f>
        <v/>
      </c>
    </row>
    <row r="62">
      <c r="A62" s="32" t="n"/>
      <c r="B62" s="41" t="n"/>
      <c r="C62" s="35" t="n"/>
      <c r="D62" s="41" t="n"/>
      <c r="E62" s="55">
        <f>IF(COUNTA(A62:D62)=0,"",IF(NOT(ISNUMBER(A62)),"Falta la fecha",IF(IF(ISNUMBER(C62),C62&lt;=0,TRUE),"Sin minutos",IF(AND(TRIM(B62)&lt;&gt;"",NOT(ISNUMBER(MATCH(TRIM(B62),TaskNames,0)))),"Tarea no válida","OK"))))</f>
        <v/>
      </c>
      <c r="F62" s="59">
        <f>IF(G62=1,J62-WEEKDAY(J62,2)+1,"")</f>
        <v/>
      </c>
      <c r="G62" s="60">
        <f>IF(E62="OK",1,0)</f>
        <v/>
      </c>
      <c r="H62" s="60">
        <f>IF(G62=1,IF(TRIM(B62)="",0,MATCH(TRIM(B62),TaskNames,0)),0)</f>
        <v/>
      </c>
      <c r="I62" s="60">
        <f>IF(G62=1,C62,0)</f>
        <v/>
      </c>
      <c r="J62" s="60">
        <f>IF(G62=1,INT(A62),0)</f>
        <v/>
      </c>
    </row>
    <row r="63">
      <c r="A63" s="32" t="n"/>
      <c r="B63" s="41" t="n"/>
      <c r="C63" s="35" t="n"/>
      <c r="D63" s="41" t="n"/>
      <c r="E63" s="55">
        <f>IF(COUNTA(A63:D63)=0,"",IF(NOT(ISNUMBER(A63)),"Falta la fecha",IF(IF(ISNUMBER(C63),C63&lt;=0,TRUE),"Sin minutos",IF(AND(TRIM(B63)&lt;&gt;"",NOT(ISNUMBER(MATCH(TRIM(B63),TaskNames,0)))),"Tarea no válida","OK"))))</f>
        <v/>
      </c>
      <c r="F63" s="59">
        <f>IF(G63=1,J63-WEEKDAY(J63,2)+1,"")</f>
        <v/>
      </c>
      <c r="G63" s="60">
        <f>IF(E63="OK",1,0)</f>
        <v/>
      </c>
      <c r="H63" s="60">
        <f>IF(G63=1,IF(TRIM(B63)="",0,MATCH(TRIM(B63),TaskNames,0)),0)</f>
        <v/>
      </c>
      <c r="I63" s="60">
        <f>IF(G63=1,C63,0)</f>
        <v/>
      </c>
      <c r="J63" s="60">
        <f>IF(G63=1,INT(A63),0)</f>
        <v/>
      </c>
    </row>
    <row r="64">
      <c r="A64" s="32" t="n"/>
      <c r="B64" s="41" t="n"/>
      <c r="C64" s="35" t="n"/>
      <c r="D64" s="41" t="n"/>
      <c r="E64" s="55">
        <f>IF(COUNTA(A64:D64)=0,"",IF(NOT(ISNUMBER(A64)),"Falta la fecha",IF(IF(ISNUMBER(C64),C64&lt;=0,TRUE),"Sin minutos",IF(AND(TRIM(B64)&lt;&gt;"",NOT(ISNUMBER(MATCH(TRIM(B64),TaskNames,0)))),"Tarea no válida","OK"))))</f>
        <v/>
      </c>
      <c r="F64" s="59">
        <f>IF(G64=1,J64-WEEKDAY(J64,2)+1,"")</f>
        <v/>
      </c>
      <c r="G64" s="60">
        <f>IF(E64="OK",1,0)</f>
        <v/>
      </c>
      <c r="H64" s="60">
        <f>IF(G64=1,IF(TRIM(B64)="",0,MATCH(TRIM(B64),TaskNames,0)),0)</f>
        <v/>
      </c>
      <c r="I64" s="60">
        <f>IF(G64=1,C64,0)</f>
        <v/>
      </c>
      <c r="J64" s="60">
        <f>IF(G64=1,INT(A64),0)</f>
        <v/>
      </c>
    </row>
    <row r="65">
      <c r="A65" s="32" t="n"/>
      <c r="B65" s="41" t="n"/>
      <c r="C65" s="35" t="n"/>
      <c r="D65" s="41" t="n"/>
      <c r="E65" s="55">
        <f>IF(COUNTA(A65:D65)=0,"",IF(NOT(ISNUMBER(A65)),"Falta la fecha",IF(IF(ISNUMBER(C65),C65&lt;=0,TRUE),"Sin minutos",IF(AND(TRIM(B65)&lt;&gt;"",NOT(ISNUMBER(MATCH(TRIM(B65),TaskNames,0)))),"Tarea no válida","OK"))))</f>
        <v/>
      </c>
      <c r="F65" s="59">
        <f>IF(G65=1,J65-WEEKDAY(J65,2)+1,"")</f>
        <v/>
      </c>
      <c r="G65" s="60">
        <f>IF(E65="OK",1,0)</f>
        <v/>
      </c>
      <c r="H65" s="60">
        <f>IF(G65=1,IF(TRIM(B65)="",0,MATCH(TRIM(B65),TaskNames,0)),0)</f>
        <v/>
      </c>
      <c r="I65" s="60">
        <f>IF(G65=1,C65,0)</f>
        <v/>
      </c>
      <c r="J65" s="60">
        <f>IF(G65=1,INT(A65),0)</f>
        <v/>
      </c>
    </row>
    <row r="66">
      <c r="A66" s="32" t="n"/>
      <c r="B66" s="41" t="n"/>
      <c r="C66" s="35" t="n"/>
      <c r="D66" s="41" t="n"/>
      <c r="E66" s="55">
        <f>IF(COUNTA(A66:D66)=0,"",IF(NOT(ISNUMBER(A66)),"Falta la fecha",IF(IF(ISNUMBER(C66),C66&lt;=0,TRUE),"Sin minutos",IF(AND(TRIM(B66)&lt;&gt;"",NOT(ISNUMBER(MATCH(TRIM(B66),TaskNames,0)))),"Tarea no válida","OK"))))</f>
        <v/>
      </c>
      <c r="F66" s="59">
        <f>IF(G66=1,J66-WEEKDAY(J66,2)+1,"")</f>
        <v/>
      </c>
      <c r="G66" s="60">
        <f>IF(E66="OK",1,0)</f>
        <v/>
      </c>
      <c r="H66" s="60">
        <f>IF(G66=1,IF(TRIM(B66)="",0,MATCH(TRIM(B66),TaskNames,0)),0)</f>
        <v/>
      </c>
      <c r="I66" s="60">
        <f>IF(G66=1,C66,0)</f>
        <v/>
      </c>
      <c r="J66" s="60">
        <f>IF(G66=1,INT(A66),0)</f>
        <v/>
      </c>
    </row>
    <row r="67">
      <c r="A67" s="32" t="n"/>
      <c r="B67" s="41" t="n"/>
      <c r="C67" s="35" t="n"/>
      <c r="D67" s="41" t="n"/>
      <c r="E67" s="55">
        <f>IF(COUNTA(A67:D67)=0,"",IF(NOT(ISNUMBER(A67)),"Falta la fecha",IF(IF(ISNUMBER(C67),C67&lt;=0,TRUE),"Sin minutos",IF(AND(TRIM(B67)&lt;&gt;"",NOT(ISNUMBER(MATCH(TRIM(B67),TaskNames,0)))),"Tarea no válida","OK"))))</f>
        <v/>
      </c>
      <c r="F67" s="59">
        <f>IF(G67=1,J67-WEEKDAY(J67,2)+1,"")</f>
        <v/>
      </c>
      <c r="G67" s="60">
        <f>IF(E67="OK",1,0)</f>
        <v/>
      </c>
      <c r="H67" s="60">
        <f>IF(G67=1,IF(TRIM(B67)="",0,MATCH(TRIM(B67),TaskNames,0)),0)</f>
        <v/>
      </c>
      <c r="I67" s="60">
        <f>IF(G67=1,C67,0)</f>
        <v/>
      </c>
      <c r="J67" s="60">
        <f>IF(G67=1,INT(A67),0)</f>
        <v/>
      </c>
    </row>
    <row r="68">
      <c r="A68" s="32" t="n"/>
      <c r="B68" s="41" t="n"/>
      <c r="C68" s="35" t="n"/>
      <c r="D68" s="41" t="n"/>
      <c r="E68" s="55">
        <f>IF(COUNTA(A68:D68)=0,"",IF(NOT(ISNUMBER(A68)),"Falta la fecha",IF(IF(ISNUMBER(C68),C68&lt;=0,TRUE),"Sin minutos",IF(AND(TRIM(B68)&lt;&gt;"",NOT(ISNUMBER(MATCH(TRIM(B68),TaskNames,0)))),"Tarea no válida","OK"))))</f>
        <v/>
      </c>
      <c r="F68" s="59">
        <f>IF(G68=1,J68-WEEKDAY(J68,2)+1,"")</f>
        <v/>
      </c>
      <c r="G68" s="60">
        <f>IF(E68="OK",1,0)</f>
        <v/>
      </c>
      <c r="H68" s="60">
        <f>IF(G68=1,IF(TRIM(B68)="",0,MATCH(TRIM(B68),TaskNames,0)),0)</f>
        <v/>
      </c>
      <c r="I68" s="60">
        <f>IF(G68=1,C68,0)</f>
        <v/>
      </c>
      <c r="J68" s="60">
        <f>IF(G68=1,INT(A68),0)</f>
        <v/>
      </c>
    </row>
    <row r="69">
      <c r="A69" s="32" t="n"/>
      <c r="B69" s="41" t="n"/>
      <c r="C69" s="35" t="n"/>
      <c r="D69" s="41" t="n"/>
      <c r="E69" s="55">
        <f>IF(COUNTA(A69:D69)=0,"",IF(NOT(ISNUMBER(A69)),"Falta la fecha",IF(IF(ISNUMBER(C69),C69&lt;=0,TRUE),"Sin minutos",IF(AND(TRIM(B69)&lt;&gt;"",NOT(ISNUMBER(MATCH(TRIM(B69),TaskNames,0)))),"Tarea no válida","OK"))))</f>
        <v/>
      </c>
      <c r="F69" s="59">
        <f>IF(G69=1,J69-WEEKDAY(J69,2)+1,"")</f>
        <v/>
      </c>
      <c r="G69" s="60">
        <f>IF(E69="OK",1,0)</f>
        <v/>
      </c>
      <c r="H69" s="60">
        <f>IF(G69=1,IF(TRIM(B69)="",0,MATCH(TRIM(B69),TaskNames,0)),0)</f>
        <v/>
      </c>
      <c r="I69" s="60">
        <f>IF(G69=1,C69,0)</f>
        <v/>
      </c>
      <c r="J69" s="60">
        <f>IF(G69=1,INT(A69),0)</f>
        <v/>
      </c>
    </row>
    <row r="70">
      <c r="A70" s="32" t="n"/>
      <c r="B70" s="41" t="n"/>
      <c r="C70" s="35" t="n"/>
      <c r="D70" s="41" t="n"/>
      <c r="E70" s="55">
        <f>IF(COUNTA(A70:D70)=0,"",IF(NOT(ISNUMBER(A70)),"Falta la fecha",IF(IF(ISNUMBER(C70),C70&lt;=0,TRUE),"Sin minutos",IF(AND(TRIM(B70)&lt;&gt;"",NOT(ISNUMBER(MATCH(TRIM(B70),TaskNames,0)))),"Tarea no válida","OK"))))</f>
        <v/>
      </c>
      <c r="F70" s="59">
        <f>IF(G70=1,J70-WEEKDAY(J70,2)+1,"")</f>
        <v/>
      </c>
      <c r="G70" s="60">
        <f>IF(E70="OK",1,0)</f>
        <v/>
      </c>
      <c r="H70" s="60">
        <f>IF(G70=1,IF(TRIM(B70)="",0,MATCH(TRIM(B70),TaskNames,0)),0)</f>
        <v/>
      </c>
      <c r="I70" s="60">
        <f>IF(G70=1,C70,0)</f>
        <v/>
      </c>
      <c r="J70" s="60">
        <f>IF(G70=1,INT(A70),0)</f>
        <v/>
      </c>
    </row>
    <row r="71">
      <c r="A71" s="32" t="n"/>
      <c r="B71" s="41" t="n"/>
      <c r="C71" s="35" t="n"/>
      <c r="D71" s="41" t="n"/>
      <c r="E71" s="55">
        <f>IF(COUNTA(A71:D71)=0,"",IF(NOT(ISNUMBER(A71)),"Falta la fecha",IF(IF(ISNUMBER(C71),C71&lt;=0,TRUE),"Sin minutos",IF(AND(TRIM(B71)&lt;&gt;"",NOT(ISNUMBER(MATCH(TRIM(B71),TaskNames,0)))),"Tarea no válida","OK"))))</f>
        <v/>
      </c>
      <c r="F71" s="59">
        <f>IF(G71=1,J71-WEEKDAY(J71,2)+1,"")</f>
        <v/>
      </c>
      <c r="G71" s="60">
        <f>IF(E71="OK",1,0)</f>
        <v/>
      </c>
      <c r="H71" s="60">
        <f>IF(G71=1,IF(TRIM(B71)="",0,MATCH(TRIM(B71),TaskNames,0)),0)</f>
        <v/>
      </c>
      <c r="I71" s="60">
        <f>IF(G71=1,C71,0)</f>
        <v/>
      </c>
      <c r="J71" s="60">
        <f>IF(G71=1,INT(A71),0)</f>
        <v/>
      </c>
    </row>
    <row r="72">
      <c r="A72" s="32" t="n"/>
      <c r="B72" s="41" t="n"/>
      <c r="C72" s="35" t="n"/>
      <c r="D72" s="41" t="n"/>
      <c r="E72" s="55">
        <f>IF(COUNTA(A72:D72)=0,"",IF(NOT(ISNUMBER(A72)),"Falta la fecha",IF(IF(ISNUMBER(C72),C72&lt;=0,TRUE),"Sin minutos",IF(AND(TRIM(B72)&lt;&gt;"",NOT(ISNUMBER(MATCH(TRIM(B72),TaskNames,0)))),"Tarea no válida","OK"))))</f>
        <v/>
      </c>
      <c r="F72" s="59">
        <f>IF(G72=1,J72-WEEKDAY(J72,2)+1,"")</f>
        <v/>
      </c>
      <c r="G72" s="60">
        <f>IF(E72="OK",1,0)</f>
        <v/>
      </c>
      <c r="H72" s="60">
        <f>IF(G72=1,IF(TRIM(B72)="",0,MATCH(TRIM(B72),TaskNames,0)),0)</f>
        <v/>
      </c>
      <c r="I72" s="60">
        <f>IF(G72=1,C72,0)</f>
        <v/>
      </c>
      <c r="J72" s="60">
        <f>IF(G72=1,INT(A72),0)</f>
        <v/>
      </c>
    </row>
    <row r="73">
      <c r="A73" s="32" t="n"/>
      <c r="B73" s="41" t="n"/>
      <c r="C73" s="35" t="n"/>
      <c r="D73" s="41" t="n"/>
      <c r="E73" s="55">
        <f>IF(COUNTA(A73:D73)=0,"",IF(NOT(ISNUMBER(A73)),"Falta la fecha",IF(IF(ISNUMBER(C73),C73&lt;=0,TRUE),"Sin minutos",IF(AND(TRIM(B73)&lt;&gt;"",NOT(ISNUMBER(MATCH(TRIM(B73),TaskNames,0)))),"Tarea no válida","OK"))))</f>
        <v/>
      </c>
      <c r="F73" s="59">
        <f>IF(G73=1,J73-WEEKDAY(J73,2)+1,"")</f>
        <v/>
      </c>
      <c r="G73" s="60">
        <f>IF(E73="OK",1,0)</f>
        <v/>
      </c>
      <c r="H73" s="60">
        <f>IF(G73=1,IF(TRIM(B73)="",0,MATCH(TRIM(B73),TaskNames,0)),0)</f>
        <v/>
      </c>
      <c r="I73" s="60">
        <f>IF(G73=1,C73,0)</f>
        <v/>
      </c>
      <c r="J73" s="60">
        <f>IF(G73=1,INT(A73),0)</f>
        <v/>
      </c>
    </row>
    <row r="74">
      <c r="A74" s="32" t="n"/>
      <c r="B74" s="41" t="n"/>
      <c r="C74" s="35" t="n"/>
      <c r="D74" s="41" t="n"/>
      <c r="E74" s="55">
        <f>IF(COUNTA(A74:D74)=0,"",IF(NOT(ISNUMBER(A74)),"Falta la fecha",IF(IF(ISNUMBER(C74),C74&lt;=0,TRUE),"Sin minutos",IF(AND(TRIM(B74)&lt;&gt;"",NOT(ISNUMBER(MATCH(TRIM(B74),TaskNames,0)))),"Tarea no válida","OK"))))</f>
        <v/>
      </c>
      <c r="F74" s="59">
        <f>IF(G74=1,J74-WEEKDAY(J74,2)+1,"")</f>
        <v/>
      </c>
      <c r="G74" s="60">
        <f>IF(E74="OK",1,0)</f>
        <v/>
      </c>
      <c r="H74" s="60">
        <f>IF(G74=1,IF(TRIM(B74)="",0,MATCH(TRIM(B74),TaskNames,0)),0)</f>
        <v/>
      </c>
      <c r="I74" s="60">
        <f>IF(G74=1,C74,0)</f>
        <v/>
      </c>
      <c r="J74" s="60">
        <f>IF(G74=1,INT(A74),0)</f>
        <v/>
      </c>
    </row>
    <row r="75">
      <c r="A75" s="32" t="n"/>
      <c r="B75" s="41" t="n"/>
      <c r="C75" s="35" t="n"/>
      <c r="D75" s="41" t="n"/>
      <c r="E75" s="55">
        <f>IF(COUNTA(A75:D75)=0,"",IF(NOT(ISNUMBER(A75)),"Falta la fecha",IF(IF(ISNUMBER(C75),C75&lt;=0,TRUE),"Sin minutos",IF(AND(TRIM(B75)&lt;&gt;"",NOT(ISNUMBER(MATCH(TRIM(B75),TaskNames,0)))),"Tarea no válida","OK"))))</f>
        <v/>
      </c>
      <c r="F75" s="59">
        <f>IF(G75=1,J75-WEEKDAY(J75,2)+1,"")</f>
        <v/>
      </c>
      <c r="G75" s="60">
        <f>IF(E75="OK",1,0)</f>
        <v/>
      </c>
      <c r="H75" s="60">
        <f>IF(G75=1,IF(TRIM(B75)="",0,MATCH(TRIM(B75),TaskNames,0)),0)</f>
        <v/>
      </c>
      <c r="I75" s="60">
        <f>IF(G75=1,C75,0)</f>
        <v/>
      </c>
      <c r="J75" s="60">
        <f>IF(G75=1,INT(A75),0)</f>
        <v/>
      </c>
    </row>
    <row r="76">
      <c r="A76" s="32" t="n"/>
      <c r="B76" s="41" t="n"/>
      <c r="C76" s="35" t="n"/>
      <c r="D76" s="41" t="n"/>
      <c r="E76" s="55">
        <f>IF(COUNTA(A76:D76)=0,"",IF(NOT(ISNUMBER(A76)),"Falta la fecha",IF(IF(ISNUMBER(C76),C76&lt;=0,TRUE),"Sin minutos",IF(AND(TRIM(B76)&lt;&gt;"",NOT(ISNUMBER(MATCH(TRIM(B76),TaskNames,0)))),"Tarea no válida","OK"))))</f>
        <v/>
      </c>
      <c r="F76" s="59">
        <f>IF(G76=1,J76-WEEKDAY(J76,2)+1,"")</f>
        <v/>
      </c>
      <c r="G76" s="60">
        <f>IF(E76="OK",1,0)</f>
        <v/>
      </c>
      <c r="H76" s="60">
        <f>IF(G76=1,IF(TRIM(B76)="",0,MATCH(TRIM(B76),TaskNames,0)),0)</f>
        <v/>
      </c>
      <c r="I76" s="60">
        <f>IF(G76=1,C76,0)</f>
        <v/>
      </c>
      <c r="J76" s="60">
        <f>IF(G76=1,INT(A76),0)</f>
        <v/>
      </c>
    </row>
    <row r="77">
      <c r="A77" s="32" t="n"/>
      <c r="B77" s="41" t="n"/>
      <c r="C77" s="35" t="n"/>
      <c r="D77" s="41" t="n"/>
      <c r="E77" s="55">
        <f>IF(COUNTA(A77:D77)=0,"",IF(NOT(ISNUMBER(A77)),"Falta la fecha",IF(IF(ISNUMBER(C77),C77&lt;=0,TRUE),"Sin minutos",IF(AND(TRIM(B77)&lt;&gt;"",NOT(ISNUMBER(MATCH(TRIM(B77),TaskNames,0)))),"Tarea no válida","OK"))))</f>
        <v/>
      </c>
      <c r="F77" s="59">
        <f>IF(G77=1,J77-WEEKDAY(J77,2)+1,"")</f>
        <v/>
      </c>
      <c r="G77" s="60">
        <f>IF(E77="OK",1,0)</f>
        <v/>
      </c>
      <c r="H77" s="60">
        <f>IF(G77=1,IF(TRIM(B77)="",0,MATCH(TRIM(B77),TaskNames,0)),0)</f>
        <v/>
      </c>
      <c r="I77" s="60">
        <f>IF(G77=1,C77,0)</f>
        <v/>
      </c>
      <c r="J77" s="60">
        <f>IF(G77=1,INT(A77),0)</f>
        <v/>
      </c>
    </row>
    <row r="78">
      <c r="A78" s="32" t="n"/>
      <c r="B78" s="41" t="n"/>
      <c r="C78" s="35" t="n"/>
      <c r="D78" s="41" t="n"/>
      <c r="E78" s="55">
        <f>IF(COUNTA(A78:D78)=0,"",IF(NOT(ISNUMBER(A78)),"Falta la fecha",IF(IF(ISNUMBER(C78),C78&lt;=0,TRUE),"Sin minutos",IF(AND(TRIM(B78)&lt;&gt;"",NOT(ISNUMBER(MATCH(TRIM(B78),TaskNames,0)))),"Tarea no válida","OK"))))</f>
        <v/>
      </c>
      <c r="F78" s="59">
        <f>IF(G78=1,J78-WEEKDAY(J78,2)+1,"")</f>
        <v/>
      </c>
      <c r="G78" s="60">
        <f>IF(E78="OK",1,0)</f>
        <v/>
      </c>
      <c r="H78" s="60">
        <f>IF(G78=1,IF(TRIM(B78)="",0,MATCH(TRIM(B78),TaskNames,0)),0)</f>
        <v/>
      </c>
      <c r="I78" s="60">
        <f>IF(G78=1,C78,0)</f>
        <v/>
      </c>
      <c r="J78" s="60">
        <f>IF(G78=1,INT(A78),0)</f>
        <v/>
      </c>
    </row>
    <row r="79">
      <c r="A79" s="32" t="n"/>
      <c r="B79" s="41" t="n"/>
      <c r="C79" s="35" t="n"/>
      <c r="D79" s="41" t="n"/>
      <c r="E79" s="55">
        <f>IF(COUNTA(A79:D79)=0,"",IF(NOT(ISNUMBER(A79)),"Falta la fecha",IF(IF(ISNUMBER(C79),C79&lt;=0,TRUE),"Sin minutos",IF(AND(TRIM(B79)&lt;&gt;"",NOT(ISNUMBER(MATCH(TRIM(B79),TaskNames,0)))),"Tarea no válida","OK"))))</f>
        <v/>
      </c>
      <c r="F79" s="59">
        <f>IF(G79=1,J79-WEEKDAY(J79,2)+1,"")</f>
        <v/>
      </c>
      <c r="G79" s="60">
        <f>IF(E79="OK",1,0)</f>
        <v/>
      </c>
      <c r="H79" s="60">
        <f>IF(G79=1,IF(TRIM(B79)="",0,MATCH(TRIM(B79),TaskNames,0)),0)</f>
        <v/>
      </c>
      <c r="I79" s="60">
        <f>IF(G79=1,C79,0)</f>
        <v/>
      </c>
      <c r="J79" s="60">
        <f>IF(G79=1,INT(A79),0)</f>
        <v/>
      </c>
    </row>
    <row r="80">
      <c r="A80" s="32" t="n"/>
      <c r="B80" s="41" t="n"/>
      <c r="C80" s="35" t="n"/>
      <c r="D80" s="41" t="n"/>
      <c r="E80" s="55">
        <f>IF(COUNTA(A80:D80)=0,"",IF(NOT(ISNUMBER(A80)),"Falta la fecha",IF(IF(ISNUMBER(C80),C80&lt;=0,TRUE),"Sin minutos",IF(AND(TRIM(B80)&lt;&gt;"",NOT(ISNUMBER(MATCH(TRIM(B80),TaskNames,0)))),"Tarea no válida","OK"))))</f>
        <v/>
      </c>
      <c r="F80" s="59">
        <f>IF(G80=1,J80-WEEKDAY(J80,2)+1,"")</f>
        <v/>
      </c>
      <c r="G80" s="60">
        <f>IF(E80="OK",1,0)</f>
        <v/>
      </c>
      <c r="H80" s="60">
        <f>IF(G80=1,IF(TRIM(B80)="",0,MATCH(TRIM(B80),TaskNames,0)),0)</f>
        <v/>
      </c>
      <c r="I80" s="60">
        <f>IF(G80=1,C80,0)</f>
        <v/>
      </c>
      <c r="J80" s="60">
        <f>IF(G80=1,INT(A80),0)</f>
        <v/>
      </c>
    </row>
    <row r="81">
      <c r="A81" s="32" t="n"/>
      <c r="B81" s="41" t="n"/>
      <c r="C81" s="35" t="n"/>
      <c r="D81" s="41" t="n"/>
      <c r="E81" s="55">
        <f>IF(COUNTA(A81:D81)=0,"",IF(NOT(ISNUMBER(A81)),"Falta la fecha",IF(IF(ISNUMBER(C81),C81&lt;=0,TRUE),"Sin minutos",IF(AND(TRIM(B81)&lt;&gt;"",NOT(ISNUMBER(MATCH(TRIM(B81),TaskNames,0)))),"Tarea no válida","OK"))))</f>
        <v/>
      </c>
      <c r="F81" s="59">
        <f>IF(G81=1,J81-WEEKDAY(J81,2)+1,"")</f>
        <v/>
      </c>
      <c r="G81" s="60">
        <f>IF(E81="OK",1,0)</f>
        <v/>
      </c>
      <c r="H81" s="60">
        <f>IF(G81=1,IF(TRIM(B81)="",0,MATCH(TRIM(B81),TaskNames,0)),0)</f>
        <v/>
      </c>
      <c r="I81" s="60">
        <f>IF(G81=1,C81,0)</f>
        <v/>
      </c>
      <c r="J81" s="60">
        <f>IF(G81=1,INT(A81),0)</f>
        <v/>
      </c>
    </row>
    <row r="82">
      <c r="A82" s="32" t="n"/>
      <c r="B82" s="41" t="n"/>
      <c r="C82" s="35" t="n"/>
      <c r="D82" s="41" t="n"/>
      <c r="E82" s="55">
        <f>IF(COUNTA(A82:D82)=0,"",IF(NOT(ISNUMBER(A82)),"Falta la fecha",IF(IF(ISNUMBER(C82),C82&lt;=0,TRUE),"Sin minutos",IF(AND(TRIM(B82)&lt;&gt;"",NOT(ISNUMBER(MATCH(TRIM(B82),TaskNames,0)))),"Tarea no válida","OK"))))</f>
        <v/>
      </c>
      <c r="F82" s="59">
        <f>IF(G82=1,J82-WEEKDAY(J82,2)+1,"")</f>
        <v/>
      </c>
      <c r="G82" s="60">
        <f>IF(E82="OK",1,0)</f>
        <v/>
      </c>
      <c r="H82" s="60">
        <f>IF(G82=1,IF(TRIM(B82)="",0,MATCH(TRIM(B82),TaskNames,0)),0)</f>
        <v/>
      </c>
      <c r="I82" s="60">
        <f>IF(G82=1,C82,0)</f>
        <v/>
      </c>
      <c r="J82" s="60">
        <f>IF(G82=1,INT(A82),0)</f>
        <v/>
      </c>
    </row>
    <row r="83">
      <c r="A83" s="32" t="n"/>
      <c r="B83" s="41" t="n"/>
      <c r="C83" s="35" t="n"/>
      <c r="D83" s="41" t="n"/>
      <c r="E83" s="55">
        <f>IF(COUNTA(A83:D83)=0,"",IF(NOT(ISNUMBER(A83)),"Falta la fecha",IF(IF(ISNUMBER(C83),C83&lt;=0,TRUE),"Sin minutos",IF(AND(TRIM(B83)&lt;&gt;"",NOT(ISNUMBER(MATCH(TRIM(B83),TaskNames,0)))),"Tarea no válida","OK"))))</f>
        <v/>
      </c>
      <c r="F83" s="59">
        <f>IF(G83=1,J83-WEEKDAY(J83,2)+1,"")</f>
        <v/>
      </c>
      <c r="G83" s="60">
        <f>IF(E83="OK",1,0)</f>
        <v/>
      </c>
      <c r="H83" s="60">
        <f>IF(G83=1,IF(TRIM(B83)="",0,MATCH(TRIM(B83),TaskNames,0)),0)</f>
        <v/>
      </c>
      <c r="I83" s="60">
        <f>IF(G83=1,C83,0)</f>
        <v/>
      </c>
      <c r="J83" s="60">
        <f>IF(G83=1,INT(A83),0)</f>
        <v/>
      </c>
    </row>
    <row r="84">
      <c r="A84" s="32" t="n"/>
      <c r="B84" s="41" t="n"/>
      <c r="C84" s="35" t="n"/>
      <c r="D84" s="41" t="n"/>
      <c r="E84" s="55">
        <f>IF(COUNTA(A84:D84)=0,"",IF(NOT(ISNUMBER(A84)),"Falta la fecha",IF(IF(ISNUMBER(C84),C84&lt;=0,TRUE),"Sin minutos",IF(AND(TRIM(B84)&lt;&gt;"",NOT(ISNUMBER(MATCH(TRIM(B84),TaskNames,0)))),"Tarea no válida","OK"))))</f>
        <v/>
      </c>
      <c r="F84" s="59">
        <f>IF(G84=1,J84-WEEKDAY(J84,2)+1,"")</f>
        <v/>
      </c>
      <c r="G84" s="60">
        <f>IF(E84="OK",1,0)</f>
        <v/>
      </c>
      <c r="H84" s="60">
        <f>IF(G84=1,IF(TRIM(B84)="",0,MATCH(TRIM(B84),TaskNames,0)),0)</f>
        <v/>
      </c>
      <c r="I84" s="60">
        <f>IF(G84=1,C84,0)</f>
        <v/>
      </c>
      <c r="J84" s="60">
        <f>IF(G84=1,INT(A84),0)</f>
        <v/>
      </c>
    </row>
    <row r="85">
      <c r="A85" s="32" t="n"/>
      <c r="B85" s="41" t="n"/>
      <c r="C85" s="35" t="n"/>
      <c r="D85" s="41" t="n"/>
      <c r="E85" s="55">
        <f>IF(COUNTA(A85:D85)=0,"",IF(NOT(ISNUMBER(A85)),"Falta la fecha",IF(IF(ISNUMBER(C85),C85&lt;=0,TRUE),"Sin minutos",IF(AND(TRIM(B85)&lt;&gt;"",NOT(ISNUMBER(MATCH(TRIM(B85),TaskNames,0)))),"Tarea no válida","OK"))))</f>
        <v/>
      </c>
      <c r="F85" s="59">
        <f>IF(G85=1,J85-WEEKDAY(J85,2)+1,"")</f>
        <v/>
      </c>
      <c r="G85" s="60">
        <f>IF(E85="OK",1,0)</f>
        <v/>
      </c>
      <c r="H85" s="60">
        <f>IF(G85=1,IF(TRIM(B85)="",0,MATCH(TRIM(B85),TaskNames,0)),0)</f>
        <v/>
      </c>
      <c r="I85" s="60">
        <f>IF(G85=1,C85,0)</f>
        <v/>
      </c>
      <c r="J85" s="60">
        <f>IF(G85=1,INT(A85),0)</f>
        <v/>
      </c>
    </row>
    <row r="86">
      <c r="A86" s="32" t="n"/>
      <c r="B86" s="41" t="n"/>
      <c r="C86" s="35" t="n"/>
      <c r="D86" s="41" t="n"/>
      <c r="E86" s="55">
        <f>IF(COUNTA(A86:D86)=0,"",IF(NOT(ISNUMBER(A86)),"Falta la fecha",IF(IF(ISNUMBER(C86),C86&lt;=0,TRUE),"Sin minutos",IF(AND(TRIM(B86)&lt;&gt;"",NOT(ISNUMBER(MATCH(TRIM(B86),TaskNames,0)))),"Tarea no válida","OK"))))</f>
        <v/>
      </c>
      <c r="F86" s="59">
        <f>IF(G86=1,J86-WEEKDAY(J86,2)+1,"")</f>
        <v/>
      </c>
      <c r="G86" s="60">
        <f>IF(E86="OK",1,0)</f>
        <v/>
      </c>
      <c r="H86" s="60">
        <f>IF(G86=1,IF(TRIM(B86)="",0,MATCH(TRIM(B86),TaskNames,0)),0)</f>
        <v/>
      </c>
      <c r="I86" s="60">
        <f>IF(G86=1,C86,0)</f>
        <v/>
      </c>
      <c r="J86" s="60">
        <f>IF(G86=1,INT(A86),0)</f>
        <v/>
      </c>
    </row>
    <row r="87">
      <c r="A87" s="32" t="n"/>
      <c r="B87" s="41" t="n"/>
      <c r="C87" s="35" t="n"/>
      <c r="D87" s="41" t="n"/>
      <c r="E87" s="55">
        <f>IF(COUNTA(A87:D87)=0,"",IF(NOT(ISNUMBER(A87)),"Falta la fecha",IF(IF(ISNUMBER(C87),C87&lt;=0,TRUE),"Sin minutos",IF(AND(TRIM(B87)&lt;&gt;"",NOT(ISNUMBER(MATCH(TRIM(B87),TaskNames,0)))),"Tarea no válida","OK"))))</f>
        <v/>
      </c>
      <c r="F87" s="59">
        <f>IF(G87=1,J87-WEEKDAY(J87,2)+1,"")</f>
        <v/>
      </c>
      <c r="G87" s="60">
        <f>IF(E87="OK",1,0)</f>
        <v/>
      </c>
      <c r="H87" s="60">
        <f>IF(G87=1,IF(TRIM(B87)="",0,MATCH(TRIM(B87),TaskNames,0)),0)</f>
        <v/>
      </c>
      <c r="I87" s="60">
        <f>IF(G87=1,C87,0)</f>
        <v/>
      </c>
      <c r="J87" s="60">
        <f>IF(G87=1,INT(A87),0)</f>
        <v/>
      </c>
    </row>
    <row r="88">
      <c r="A88" s="32" t="n"/>
      <c r="B88" s="41" t="n"/>
      <c r="C88" s="35" t="n"/>
      <c r="D88" s="41" t="n"/>
      <c r="E88" s="55">
        <f>IF(COUNTA(A88:D88)=0,"",IF(NOT(ISNUMBER(A88)),"Falta la fecha",IF(IF(ISNUMBER(C88),C88&lt;=0,TRUE),"Sin minutos",IF(AND(TRIM(B88)&lt;&gt;"",NOT(ISNUMBER(MATCH(TRIM(B88),TaskNames,0)))),"Tarea no válida","OK"))))</f>
        <v/>
      </c>
      <c r="F88" s="59">
        <f>IF(G88=1,J88-WEEKDAY(J88,2)+1,"")</f>
        <v/>
      </c>
      <c r="G88" s="60">
        <f>IF(E88="OK",1,0)</f>
        <v/>
      </c>
      <c r="H88" s="60">
        <f>IF(G88=1,IF(TRIM(B88)="",0,MATCH(TRIM(B88),TaskNames,0)),0)</f>
        <v/>
      </c>
      <c r="I88" s="60">
        <f>IF(G88=1,C88,0)</f>
        <v/>
      </c>
      <c r="J88" s="60">
        <f>IF(G88=1,INT(A88),0)</f>
        <v/>
      </c>
    </row>
    <row r="89">
      <c r="A89" s="32" t="n"/>
      <c r="B89" s="41" t="n"/>
      <c r="C89" s="35" t="n"/>
      <c r="D89" s="41" t="n"/>
      <c r="E89" s="55">
        <f>IF(COUNTA(A89:D89)=0,"",IF(NOT(ISNUMBER(A89)),"Falta la fecha",IF(IF(ISNUMBER(C89),C89&lt;=0,TRUE),"Sin minutos",IF(AND(TRIM(B89)&lt;&gt;"",NOT(ISNUMBER(MATCH(TRIM(B89),TaskNames,0)))),"Tarea no válida","OK"))))</f>
        <v/>
      </c>
      <c r="F89" s="59">
        <f>IF(G89=1,J89-WEEKDAY(J89,2)+1,"")</f>
        <v/>
      </c>
      <c r="G89" s="60">
        <f>IF(E89="OK",1,0)</f>
        <v/>
      </c>
      <c r="H89" s="60">
        <f>IF(G89=1,IF(TRIM(B89)="",0,MATCH(TRIM(B89),TaskNames,0)),0)</f>
        <v/>
      </c>
      <c r="I89" s="60">
        <f>IF(G89=1,C89,0)</f>
        <v/>
      </c>
      <c r="J89" s="60">
        <f>IF(G89=1,INT(A89),0)</f>
        <v/>
      </c>
    </row>
    <row r="90">
      <c r="A90" s="32" t="n"/>
      <c r="B90" s="41" t="n"/>
      <c r="C90" s="35" t="n"/>
      <c r="D90" s="41" t="n"/>
      <c r="E90" s="55">
        <f>IF(COUNTA(A90:D90)=0,"",IF(NOT(ISNUMBER(A90)),"Falta la fecha",IF(IF(ISNUMBER(C90),C90&lt;=0,TRUE),"Sin minutos",IF(AND(TRIM(B90)&lt;&gt;"",NOT(ISNUMBER(MATCH(TRIM(B90),TaskNames,0)))),"Tarea no válida","OK"))))</f>
        <v/>
      </c>
      <c r="F90" s="59">
        <f>IF(G90=1,J90-WEEKDAY(J90,2)+1,"")</f>
        <v/>
      </c>
      <c r="G90" s="60">
        <f>IF(E90="OK",1,0)</f>
        <v/>
      </c>
      <c r="H90" s="60">
        <f>IF(G90=1,IF(TRIM(B90)="",0,MATCH(TRIM(B90),TaskNames,0)),0)</f>
        <v/>
      </c>
      <c r="I90" s="60">
        <f>IF(G90=1,C90,0)</f>
        <v/>
      </c>
      <c r="J90" s="60">
        <f>IF(G90=1,INT(A90),0)</f>
        <v/>
      </c>
    </row>
    <row r="91">
      <c r="A91" s="32" t="n"/>
      <c r="B91" s="41" t="n"/>
      <c r="C91" s="35" t="n"/>
      <c r="D91" s="41" t="n"/>
      <c r="E91" s="55">
        <f>IF(COUNTA(A91:D91)=0,"",IF(NOT(ISNUMBER(A91)),"Falta la fecha",IF(IF(ISNUMBER(C91),C91&lt;=0,TRUE),"Sin minutos",IF(AND(TRIM(B91)&lt;&gt;"",NOT(ISNUMBER(MATCH(TRIM(B91),TaskNames,0)))),"Tarea no válida","OK"))))</f>
        <v/>
      </c>
      <c r="F91" s="59">
        <f>IF(G91=1,J91-WEEKDAY(J91,2)+1,"")</f>
        <v/>
      </c>
      <c r="G91" s="60">
        <f>IF(E91="OK",1,0)</f>
        <v/>
      </c>
      <c r="H91" s="60">
        <f>IF(G91=1,IF(TRIM(B91)="",0,MATCH(TRIM(B91),TaskNames,0)),0)</f>
        <v/>
      </c>
      <c r="I91" s="60">
        <f>IF(G91=1,C91,0)</f>
        <v/>
      </c>
      <c r="J91" s="60">
        <f>IF(G91=1,INT(A91),0)</f>
        <v/>
      </c>
    </row>
    <row r="92">
      <c r="A92" s="32" t="n"/>
      <c r="B92" s="41" t="n"/>
      <c r="C92" s="35" t="n"/>
      <c r="D92" s="41" t="n"/>
      <c r="E92" s="55">
        <f>IF(COUNTA(A92:D92)=0,"",IF(NOT(ISNUMBER(A92)),"Falta la fecha",IF(IF(ISNUMBER(C92),C92&lt;=0,TRUE),"Sin minutos",IF(AND(TRIM(B92)&lt;&gt;"",NOT(ISNUMBER(MATCH(TRIM(B92),TaskNames,0)))),"Tarea no válida","OK"))))</f>
        <v/>
      </c>
      <c r="F92" s="59">
        <f>IF(G92=1,J92-WEEKDAY(J92,2)+1,"")</f>
        <v/>
      </c>
      <c r="G92" s="60">
        <f>IF(E92="OK",1,0)</f>
        <v/>
      </c>
      <c r="H92" s="60">
        <f>IF(G92=1,IF(TRIM(B92)="",0,MATCH(TRIM(B92),TaskNames,0)),0)</f>
        <v/>
      </c>
      <c r="I92" s="60">
        <f>IF(G92=1,C92,0)</f>
        <v/>
      </c>
      <c r="J92" s="60">
        <f>IF(G92=1,INT(A92),0)</f>
        <v/>
      </c>
    </row>
    <row r="93">
      <c r="A93" s="32" t="n"/>
      <c r="B93" s="41" t="n"/>
      <c r="C93" s="35" t="n"/>
      <c r="D93" s="41" t="n"/>
      <c r="E93" s="55">
        <f>IF(COUNTA(A93:D93)=0,"",IF(NOT(ISNUMBER(A93)),"Falta la fecha",IF(IF(ISNUMBER(C93),C93&lt;=0,TRUE),"Sin minutos",IF(AND(TRIM(B93)&lt;&gt;"",NOT(ISNUMBER(MATCH(TRIM(B93),TaskNames,0)))),"Tarea no válida","OK"))))</f>
        <v/>
      </c>
      <c r="F93" s="59">
        <f>IF(G93=1,J93-WEEKDAY(J93,2)+1,"")</f>
        <v/>
      </c>
      <c r="G93" s="60">
        <f>IF(E93="OK",1,0)</f>
        <v/>
      </c>
      <c r="H93" s="60">
        <f>IF(G93=1,IF(TRIM(B93)="",0,MATCH(TRIM(B93),TaskNames,0)),0)</f>
        <v/>
      </c>
      <c r="I93" s="60">
        <f>IF(G93=1,C93,0)</f>
        <v/>
      </c>
      <c r="J93" s="60">
        <f>IF(G93=1,INT(A93),0)</f>
        <v/>
      </c>
    </row>
    <row r="94">
      <c r="A94" s="32" t="n"/>
      <c r="B94" s="41" t="n"/>
      <c r="C94" s="35" t="n"/>
      <c r="D94" s="41" t="n"/>
      <c r="E94" s="55">
        <f>IF(COUNTA(A94:D94)=0,"",IF(NOT(ISNUMBER(A94)),"Falta la fecha",IF(IF(ISNUMBER(C94),C94&lt;=0,TRUE),"Sin minutos",IF(AND(TRIM(B94)&lt;&gt;"",NOT(ISNUMBER(MATCH(TRIM(B94),TaskNames,0)))),"Tarea no válida","OK"))))</f>
        <v/>
      </c>
      <c r="F94" s="59">
        <f>IF(G94=1,J94-WEEKDAY(J94,2)+1,"")</f>
        <v/>
      </c>
      <c r="G94" s="60">
        <f>IF(E94="OK",1,0)</f>
        <v/>
      </c>
      <c r="H94" s="60">
        <f>IF(G94=1,IF(TRIM(B94)="",0,MATCH(TRIM(B94),TaskNames,0)),0)</f>
        <v/>
      </c>
      <c r="I94" s="60">
        <f>IF(G94=1,C94,0)</f>
        <v/>
      </c>
      <c r="J94" s="60">
        <f>IF(G94=1,INT(A94),0)</f>
        <v/>
      </c>
    </row>
    <row r="95">
      <c r="A95" s="32" t="n"/>
      <c r="B95" s="41" t="n"/>
      <c r="C95" s="35" t="n"/>
      <c r="D95" s="41" t="n"/>
      <c r="E95" s="55">
        <f>IF(COUNTA(A95:D95)=0,"",IF(NOT(ISNUMBER(A95)),"Falta la fecha",IF(IF(ISNUMBER(C95),C95&lt;=0,TRUE),"Sin minutos",IF(AND(TRIM(B95)&lt;&gt;"",NOT(ISNUMBER(MATCH(TRIM(B95),TaskNames,0)))),"Tarea no válida","OK"))))</f>
        <v/>
      </c>
      <c r="F95" s="59">
        <f>IF(G95=1,J95-WEEKDAY(J95,2)+1,"")</f>
        <v/>
      </c>
      <c r="G95" s="60">
        <f>IF(E95="OK",1,0)</f>
        <v/>
      </c>
      <c r="H95" s="60">
        <f>IF(G95=1,IF(TRIM(B95)="",0,MATCH(TRIM(B95),TaskNames,0)),0)</f>
        <v/>
      </c>
      <c r="I95" s="60">
        <f>IF(G95=1,C95,0)</f>
        <v/>
      </c>
      <c r="J95" s="60">
        <f>IF(G95=1,INT(A95),0)</f>
        <v/>
      </c>
    </row>
    <row r="96">
      <c r="A96" s="32" t="n"/>
      <c r="B96" s="41" t="n"/>
      <c r="C96" s="35" t="n"/>
      <c r="D96" s="41" t="n"/>
      <c r="E96" s="55">
        <f>IF(COUNTA(A96:D96)=0,"",IF(NOT(ISNUMBER(A96)),"Falta la fecha",IF(IF(ISNUMBER(C96),C96&lt;=0,TRUE),"Sin minutos",IF(AND(TRIM(B96)&lt;&gt;"",NOT(ISNUMBER(MATCH(TRIM(B96),TaskNames,0)))),"Tarea no válida","OK"))))</f>
        <v/>
      </c>
      <c r="F96" s="59">
        <f>IF(G96=1,J96-WEEKDAY(J96,2)+1,"")</f>
        <v/>
      </c>
      <c r="G96" s="60">
        <f>IF(E96="OK",1,0)</f>
        <v/>
      </c>
      <c r="H96" s="60">
        <f>IF(G96=1,IF(TRIM(B96)="",0,MATCH(TRIM(B96),TaskNames,0)),0)</f>
        <v/>
      </c>
      <c r="I96" s="60">
        <f>IF(G96=1,C96,0)</f>
        <v/>
      </c>
      <c r="J96" s="60">
        <f>IF(G96=1,INT(A96),0)</f>
        <v/>
      </c>
    </row>
    <row r="97">
      <c r="A97" s="32" t="n"/>
      <c r="B97" s="41" t="n"/>
      <c r="C97" s="35" t="n"/>
      <c r="D97" s="41" t="n"/>
      <c r="E97" s="55">
        <f>IF(COUNTA(A97:D97)=0,"",IF(NOT(ISNUMBER(A97)),"Falta la fecha",IF(IF(ISNUMBER(C97),C97&lt;=0,TRUE),"Sin minutos",IF(AND(TRIM(B97)&lt;&gt;"",NOT(ISNUMBER(MATCH(TRIM(B97),TaskNames,0)))),"Tarea no válida","OK"))))</f>
        <v/>
      </c>
      <c r="F97" s="59">
        <f>IF(G97=1,J97-WEEKDAY(J97,2)+1,"")</f>
        <v/>
      </c>
      <c r="G97" s="60">
        <f>IF(E97="OK",1,0)</f>
        <v/>
      </c>
      <c r="H97" s="60">
        <f>IF(G97=1,IF(TRIM(B97)="",0,MATCH(TRIM(B97),TaskNames,0)),0)</f>
        <v/>
      </c>
      <c r="I97" s="60">
        <f>IF(G97=1,C97,0)</f>
        <v/>
      </c>
      <c r="J97" s="60">
        <f>IF(G97=1,INT(A97),0)</f>
        <v/>
      </c>
    </row>
    <row r="98">
      <c r="A98" s="32" t="n"/>
      <c r="B98" s="41" t="n"/>
      <c r="C98" s="35" t="n"/>
      <c r="D98" s="41" t="n"/>
      <c r="E98" s="55">
        <f>IF(COUNTA(A98:D98)=0,"",IF(NOT(ISNUMBER(A98)),"Falta la fecha",IF(IF(ISNUMBER(C98),C98&lt;=0,TRUE),"Sin minutos",IF(AND(TRIM(B98)&lt;&gt;"",NOT(ISNUMBER(MATCH(TRIM(B98),TaskNames,0)))),"Tarea no válida","OK"))))</f>
        <v/>
      </c>
      <c r="F98" s="59">
        <f>IF(G98=1,J98-WEEKDAY(J98,2)+1,"")</f>
        <v/>
      </c>
      <c r="G98" s="60">
        <f>IF(E98="OK",1,0)</f>
        <v/>
      </c>
      <c r="H98" s="60">
        <f>IF(G98=1,IF(TRIM(B98)="",0,MATCH(TRIM(B98),TaskNames,0)),0)</f>
        <v/>
      </c>
      <c r="I98" s="60">
        <f>IF(G98=1,C98,0)</f>
        <v/>
      </c>
      <c r="J98" s="60">
        <f>IF(G98=1,INT(A98),0)</f>
        <v/>
      </c>
    </row>
    <row r="99">
      <c r="A99" s="32" t="n"/>
      <c r="B99" s="41" t="n"/>
      <c r="C99" s="35" t="n"/>
      <c r="D99" s="41" t="n"/>
      <c r="E99" s="55">
        <f>IF(COUNTA(A99:D99)=0,"",IF(NOT(ISNUMBER(A99)),"Falta la fecha",IF(IF(ISNUMBER(C99),C99&lt;=0,TRUE),"Sin minutos",IF(AND(TRIM(B99)&lt;&gt;"",NOT(ISNUMBER(MATCH(TRIM(B99),TaskNames,0)))),"Tarea no válida","OK"))))</f>
        <v/>
      </c>
      <c r="F99" s="59">
        <f>IF(G99=1,J99-WEEKDAY(J99,2)+1,"")</f>
        <v/>
      </c>
      <c r="G99" s="60">
        <f>IF(E99="OK",1,0)</f>
        <v/>
      </c>
      <c r="H99" s="60">
        <f>IF(G99=1,IF(TRIM(B99)="",0,MATCH(TRIM(B99),TaskNames,0)),0)</f>
        <v/>
      </c>
      <c r="I99" s="60">
        <f>IF(G99=1,C99,0)</f>
        <v/>
      </c>
      <c r="J99" s="60">
        <f>IF(G99=1,INT(A99),0)</f>
        <v/>
      </c>
    </row>
    <row r="100">
      <c r="A100" s="32" t="n"/>
      <c r="B100" s="41" t="n"/>
      <c r="C100" s="35" t="n"/>
      <c r="D100" s="41" t="n"/>
      <c r="E100" s="55">
        <f>IF(COUNTA(A100:D100)=0,"",IF(NOT(ISNUMBER(A100)),"Falta la fecha",IF(IF(ISNUMBER(C100),C100&lt;=0,TRUE),"Sin minutos",IF(AND(TRIM(B100)&lt;&gt;"",NOT(ISNUMBER(MATCH(TRIM(B100),TaskNames,0)))),"Tarea no válida","OK"))))</f>
        <v/>
      </c>
      <c r="F100" s="59">
        <f>IF(G100=1,J100-WEEKDAY(J100,2)+1,"")</f>
        <v/>
      </c>
      <c r="G100" s="60">
        <f>IF(E100="OK",1,0)</f>
        <v/>
      </c>
      <c r="H100" s="60">
        <f>IF(G100=1,IF(TRIM(B100)="",0,MATCH(TRIM(B100),TaskNames,0)),0)</f>
        <v/>
      </c>
      <c r="I100" s="60">
        <f>IF(G100=1,C100,0)</f>
        <v/>
      </c>
      <c r="J100" s="60">
        <f>IF(G100=1,INT(A100),0)</f>
        <v/>
      </c>
    </row>
    <row r="101">
      <c r="A101" s="32" t="n"/>
      <c r="B101" s="41" t="n"/>
      <c r="C101" s="35" t="n"/>
      <c r="D101" s="41" t="n"/>
      <c r="E101" s="55">
        <f>IF(COUNTA(A101:D101)=0,"",IF(NOT(ISNUMBER(A101)),"Falta la fecha",IF(IF(ISNUMBER(C101),C101&lt;=0,TRUE),"Sin minutos",IF(AND(TRIM(B101)&lt;&gt;"",NOT(ISNUMBER(MATCH(TRIM(B101),TaskNames,0)))),"Tarea no válida","OK"))))</f>
        <v/>
      </c>
      <c r="F101" s="59">
        <f>IF(G101=1,J101-WEEKDAY(J101,2)+1,"")</f>
        <v/>
      </c>
      <c r="G101" s="60">
        <f>IF(E101="OK",1,0)</f>
        <v/>
      </c>
      <c r="H101" s="60">
        <f>IF(G101=1,IF(TRIM(B101)="",0,MATCH(TRIM(B101),TaskNames,0)),0)</f>
        <v/>
      </c>
      <c r="I101" s="60">
        <f>IF(G101=1,C101,0)</f>
        <v/>
      </c>
      <c r="J101" s="60">
        <f>IF(G101=1,INT(A101),0)</f>
        <v/>
      </c>
    </row>
    <row r="102">
      <c r="A102" s="32" t="n"/>
      <c r="B102" s="41" t="n"/>
      <c r="C102" s="35" t="n"/>
      <c r="D102" s="41" t="n"/>
      <c r="E102" s="55">
        <f>IF(COUNTA(A102:D102)=0,"",IF(NOT(ISNUMBER(A102)),"Falta la fecha",IF(IF(ISNUMBER(C102),C102&lt;=0,TRUE),"Sin minutos",IF(AND(TRIM(B102)&lt;&gt;"",NOT(ISNUMBER(MATCH(TRIM(B102),TaskNames,0)))),"Tarea no válida","OK"))))</f>
        <v/>
      </c>
      <c r="F102" s="59">
        <f>IF(G102=1,J102-WEEKDAY(J102,2)+1,"")</f>
        <v/>
      </c>
      <c r="G102" s="60">
        <f>IF(E102="OK",1,0)</f>
        <v/>
      </c>
      <c r="H102" s="60">
        <f>IF(G102=1,IF(TRIM(B102)="",0,MATCH(TRIM(B102),TaskNames,0)),0)</f>
        <v/>
      </c>
      <c r="I102" s="60">
        <f>IF(G102=1,C102,0)</f>
        <v/>
      </c>
      <c r="J102" s="60">
        <f>IF(G102=1,INT(A102),0)</f>
        <v/>
      </c>
    </row>
    <row r="103">
      <c r="A103" s="32" t="n"/>
      <c r="B103" s="41" t="n"/>
      <c r="C103" s="35" t="n"/>
      <c r="D103" s="41" t="n"/>
      <c r="E103" s="55">
        <f>IF(COUNTA(A103:D103)=0,"",IF(NOT(ISNUMBER(A103)),"Falta la fecha",IF(IF(ISNUMBER(C103),C103&lt;=0,TRUE),"Sin minutos",IF(AND(TRIM(B103)&lt;&gt;"",NOT(ISNUMBER(MATCH(TRIM(B103),TaskNames,0)))),"Tarea no válida","OK"))))</f>
        <v/>
      </c>
      <c r="F103" s="59">
        <f>IF(G103=1,J103-WEEKDAY(J103,2)+1,"")</f>
        <v/>
      </c>
      <c r="G103" s="60">
        <f>IF(E103="OK",1,0)</f>
        <v/>
      </c>
      <c r="H103" s="60">
        <f>IF(G103=1,IF(TRIM(B103)="",0,MATCH(TRIM(B103),TaskNames,0)),0)</f>
        <v/>
      </c>
      <c r="I103" s="60">
        <f>IF(G103=1,C103,0)</f>
        <v/>
      </c>
      <c r="J103" s="60">
        <f>IF(G103=1,INT(A103),0)</f>
        <v/>
      </c>
    </row>
    <row r="104">
      <c r="A104" s="32" t="n"/>
      <c r="B104" s="41" t="n"/>
      <c r="C104" s="35" t="n"/>
      <c r="D104" s="41" t="n"/>
      <c r="E104" s="55">
        <f>IF(COUNTA(A104:D104)=0,"",IF(NOT(ISNUMBER(A104)),"Falta la fecha",IF(IF(ISNUMBER(C104),C104&lt;=0,TRUE),"Sin minutos",IF(AND(TRIM(B104)&lt;&gt;"",NOT(ISNUMBER(MATCH(TRIM(B104),TaskNames,0)))),"Tarea no válida","OK"))))</f>
        <v/>
      </c>
      <c r="F104" s="59">
        <f>IF(G104=1,J104-WEEKDAY(J104,2)+1,"")</f>
        <v/>
      </c>
      <c r="G104" s="60">
        <f>IF(E104="OK",1,0)</f>
        <v/>
      </c>
      <c r="H104" s="60">
        <f>IF(G104=1,IF(TRIM(B104)="",0,MATCH(TRIM(B104),TaskNames,0)),0)</f>
        <v/>
      </c>
      <c r="I104" s="60">
        <f>IF(G104=1,C104,0)</f>
        <v/>
      </c>
      <c r="J104" s="60">
        <f>IF(G104=1,INT(A104),0)</f>
        <v/>
      </c>
    </row>
    <row r="105">
      <c r="A105" s="32" t="n"/>
      <c r="B105" s="41" t="n"/>
      <c r="C105" s="35" t="n"/>
      <c r="D105" s="41" t="n"/>
      <c r="E105" s="55">
        <f>IF(COUNTA(A105:D105)=0,"",IF(NOT(ISNUMBER(A105)),"Falta la fecha",IF(IF(ISNUMBER(C105),C105&lt;=0,TRUE),"Sin minutos",IF(AND(TRIM(B105)&lt;&gt;"",NOT(ISNUMBER(MATCH(TRIM(B105),TaskNames,0)))),"Tarea no válida","OK"))))</f>
        <v/>
      </c>
      <c r="F105" s="59">
        <f>IF(G105=1,J105-WEEKDAY(J105,2)+1,"")</f>
        <v/>
      </c>
      <c r="G105" s="60">
        <f>IF(E105="OK",1,0)</f>
        <v/>
      </c>
      <c r="H105" s="60">
        <f>IF(G105=1,IF(TRIM(B105)="",0,MATCH(TRIM(B105),TaskNames,0)),0)</f>
        <v/>
      </c>
      <c r="I105" s="60">
        <f>IF(G105=1,C105,0)</f>
        <v/>
      </c>
      <c r="J105" s="60">
        <f>IF(G105=1,INT(A105),0)</f>
        <v/>
      </c>
    </row>
    <row r="106">
      <c r="A106" s="32" t="n"/>
      <c r="B106" s="41" t="n"/>
      <c r="C106" s="35" t="n"/>
      <c r="D106" s="41" t="n"/>
      <c r="E106" s="55">
        <f>IF(COUNTA(A106:D106)=0,"",IF(NOT(ISNUMBER(A106)),"Falta la fecha",IF(IF(ISNUMBER(C106),C106&lt;=0,TRUE),"Sin minutos",IF(AND(TRIM(B106)&lt;&gt;"",NOT(ISNUMBER(MATCH(TRIM(B106),TaskNames,0)))),"Tarea no válida","OK"))))</f>
        <v/>
      </c>
      <c r="F106" s="59">
        <f>IF(G106=1,J106-WEEKDAY(J106,2)+1,"")</f>
        <v/>
      </c>
      <c r="G106" s="60">
        <f>IF(E106="OK",1,0)</f>
        <v/>
      </c>
      <c r="H106" s="60">
        <f>IF(G106=1,IF(TRIM(B106)="",0,MATCH(TRIM(B106),TaskNames,0)),0)</f>
        <v/>
      </c>
      <c r="I106" s="60">
        <f>IF(G106=1,C106,0)</f>
        <v/>
      </c>
      <c r="J106" s="60">
        <f>IF(G106=1,INT(A106),0)</f>
        <v/>
      </c>
    </row>
    <row r="107">
      <c r="A107" s="32" t="n"/>
      <c r="B107" s="41" t="n"/>
      <c r="C107" s="35" t="n"/>
      <c r="D107" s="41" t="n"/>
      <c r="E107" s="55">
        <f>IF(COUNTA(A107:D107)=0,"",IF(NOT(ISNUMBER(A107)),"Falta la fecha",IF(IF(ISNUMBER(C107),C107&lt;=0,TRUE),"Sin minutos",IF(AND(TRIM(B107)&lt;&gt;"",NOT(ISNUMBER(MATCH(TRIM(B107),TaskNames,0)))),"Tarea no válida","OK"))))</f>
        <v/>
      </c>
      <c r="F107" s="59">
        <f>IF(G107=1,J107-WEEKDAY(J107,2)+1,"")</f>
        <v/>
      </c>
      <c r="G107" s="60">
        <f>IF(E107="OK",1,0)</f>
        <v/>
      </c>
      <c r="H107" s="60">
        <f>IF(G107=1,IF(TRIM(B107)="",0,MATCH(TRIM(B107),TaskNames,0)),0)</f>
        <v/>
      </c>
      <c r="I107" s="60">
        <f>IF(G107=1,C107,0)</f>
        <v/>
      </c>
      <c r="J107" s="60">
        <f>IF(G107=1,INT(A107),0)</f>
        <v/>
      </c>
    </row>
    <row r="108">
      <c r="A108" s="32" t="n"/>
      <c r="B108" s="41" t="n"/>
      <c r="C108" s="35" t="n"/>
      <c r="D108" s="41" t="n"/>
      <c r="E108" s="55">
        <f>IF(COUNTA(A108:D108)=0,"",IF(NOT(ISNUMBER(A108)),"Falta la fecha",IF(IF(ISNUMBER(C108),C108&lt;=0,TRUE),"Sin minutos",IF(AND(TRIM(B108)&lt;&gt;"",NOT(ISNUMBER(MATCH(TRIM(B108),TaskNames,0)))),"Tarea no válida","OK"))))</f>
        <v/>
      </c>
      <c r="F108" s="59">
        <f>IF(G108=1,J108-WEEKDAY(J108,2)+1,"")</f>
        <v/>
      </c>
      <c r="G108" s="60">
        <f>IF(E108="OK",1,0)</f>
        <v/>
      </c>
      <c r="H108" s="60">
        <f>IF(G108=1,IF(TRIM(B108)="",0,MATCH(TRIM(B108),TaskNames,0)),0)</f>
        <v/>
      </c>
      <c r="I108" s="60">
        <f>IF(G108=1,C108,0)</f>
        <v/>
      </c>
      <c r="J108" s="60">
        <f>IF(G108=1,INT(A108),0)</f>
        <v/>
      </c>
    </row>
    <row r="109">
      <c r="A109" s="32" t="n"/>
      <c r="B109" s="41" t="n"/>
      <c r="C109" s="35" t="n"/>
      <c r="D109" s="41" t="n"/>
      <c r="E109" s="55">
        <f>IF(COUNTA(A109:D109)=0,"",IF(NOT(ISNUMBER(A109)),"Falta la fecha",IF(IF(ISNUMBER(C109),C109&lt;=0,TRUE),"Sin minutos",IF(AND(TRIM(B109)&lt;&gt;"",NOT(ISNUMBER(MATCH(TRIM(B109),TaskNames,0)))),"Tarea no válida","OK"))))</f>
        <v/>
      </c>
      <c r="F109" s="59">
        <f>IF(G109=1,J109-WEEKDAY(J109,2)+1,"")</f>
        <v/>
      </c>
      <c r="G109" s="60">
        <f>IF(E109="OK",1,0)</f>
        <v/>
      </c>
      <c r="H109" s="60">
        <f>IF(G109=1,IF(TRIM(B109)="",0,MATCH(TRIM(B109),TaskNames,0)),0)</f>
        <v/>
      </c>
      <c r="I109" s="60">
        <f>IF(G109=1,C109,0)</f>
        <v/>
      </c>
      <c r="J109" s="60">
        <f>IF(G109=1,INT(A109),0)</f>
        <v/>
      </c>
    </row>
    <row r="110">
      <c r="A110" s="32" t="n"/>
      <c r="B110" s="41" t="n"/>
      <c r="C110" s="35" t="n"/>
      <c r="D110" s="41" t="n"/>
      <c r="E110" s="55">
        <f>IF(COUNTA(A110:D110)=0,"",IF(NOT(ISNUMBER(A110)),"Falta la fecha",IF(IF(ISNUMBER(C110),C110&lt;=0,TRUE),"Sin minutos",IF(AND(TRIM(B110)&lt;&gt;"",NOT(ISNUMBER(MATCH(TRIM(B110),TaskNames,0)))),"Tarea no válida","OK"))))</f>
        <v/>
      </c>
      <c r="F110" s="59">
        <f>IF(G110=1,J110-WEEKDAY(J110,2)+1,"")</f>
        <v/>
      </c>
      <c r="G110" s="60">
        <f>IF(E110="OK",1,0)</f>
        <v/>
      </c>
      <c r="H110" s="60">
        <f>IF(G110=1,IF(TRIM(B110)="",0,MATCH(TRIM(B110),TaskNames,0)),0)</f>
        <v/>
      </c>
      <c r="I110" s="60">
        <f>IF(G110=1,C110,0)</f>
        <v/>
      </c>
      <c r="J110" s="60">
        <f>IF(G110=1,INT(A110),0)</f>
        <v/>
      </c>
    </row>
    <row r="111">
      <c r="A111" s="32" t="n"/>
      <c r="B111" s="41" t="n"/>
      <c r="C111" s="35" t="n"/>
      <c r="D111" s="41" t="n"/>
      <c r="E111" s="55">
        <f>IF(COUNTA(A111:D111)=0,"",IF(NOT(ISNUMBER(A111)),"Falta la fecha",IF(IF(ISNUMBER(C111),C111&lt;=0,TRUE),"Sin minutos",IF(AND(TRIM(B111)&lt;&gt;"",NOT(ISNUMBER(MATCH(TRIM(B111),TaskNames,0)))),"Tarea no válida","OK"))))</f>
        <v/>
      </c>
      <c r="F111" s="59">
        <f>IF(G111=1,J111-WEEKDAY(J111,2)+1,"")</f>
        <v/>
      </c>
      <c r="G111" s="60">
        <f>IF(E111="OK",1,0)</f>
        <v/>
      </c>
      <c r="H111" s="60">
        <f>IF(G111=1,IF(TRIM(B111)="",0,MATCH(TRIM(B111),TaskNames,0)),0)</f>
        <v/>
      </c>
      <c r="I111" s="60">
        <f>IF(G111=1,C111,0)</f>
        <v/>
      </c>
      <c r="J111" s="60">
        <f>IF(G111=1,INT(A111),0)</f>
        <v/>
      </c>
    </row>
    <row r="112">
      <c r="A112" s="32" t="n"/>
      <c r="B112" s="41" t="n"/>
      <c r="C112" s="35" t="n"/>
      <c r="D112" s="41" t="n"/>
      <c r="E112" s="55">
        <f>IF(COUNTA(A112:D112)=0,"",IF(NOT(ISNUMBER(A112)),"Falta la fecha",IF(IF(ISNUMBER(C112),C112&lt;=0,TRUE),"Sin minutos",IF(AND(TRIM(B112)&lt;&gt;"",NOT(ISNUMBER(MATCH(TRIM(B112),TaskNames,0)))),"Tarea no válida","OK"))))</f>
        <v/>
      </c>
      <c r="F112" s="59">
        <f>IF(G112=1,J112-WEEKDAY(J112,2)+1,"")</f>
        <v/>
      </c>
      <c r="G112" s="60">
        <f>IF(E112="OK",1,0)</f>
        <v/>
      </c>
      <c r="H112" s="60">
        <f>IF(G112=1,IF(TRIM(B112)="",0,MATCH(TRIM(B112),TaskNames,0)),0)</f>
        <v/>
      </c>
      <c r="I112" s="60">
        <f>IF(G112=1,C112,0)</f>
        <v/>
      </c>
      <c r="J112" s="60">
        <f>IF(G112=1,INT(A112),0)</f>
        <v/>
      </c>
    </row>
    <row r="113">
      <c r="A113" s="32" t="n"/>
      <c r="B113" s="41" t="n"/>
      <c r="C113" s="35" t="n"/>
      <c r="D113" s="41" t="n"/>
      <c r="E113" s="55">
        <f>IF(COUNTA(A113:D113)=0,"",IF(NOT(ISNUMBER(A113)),"Falta la fecha",IF(IF(ISNUMBER(C113),C113&lt;=0,TRUE),"Sin minutos",IF(AND(TRIM(B113)&lt;&gt;"",NOT(ISNUMBER(MATCH(TRIM(B113),TaskNames,0)))),"Tarea no válida","OK"))))</f>
        <v/>
      </c>
      <c r="F113" s="59">
        <f>IF(G113=1,J113-WEEKDAY(J113,2)+1,"")</f>
        <v/>
      </c>
      <c r="G113" s="60">
        <f>IF(E113="OK",1,0)</f>
        <v/>
      </c>
      <c r="H113" s="60">
        <f>IF(G113=1,IF(TRIM(B113)="",0,MATCH(TRIM(B113),TaskNames,0)),0)</f>
        <v/>
      </c>
      <c r="I113" s="60">
        <f>IF(G113=1,C113,0)</f>
        <v/>
      </c>
      <c r="J113" s="60">
        <f>IF(G113=1,INT(A113),0)</f>
        <v/>
      </c>
    </row>
    <row r="114">
      <c r="A114" s="32" t="n"/>
      <c r="B114" s="41" t="n"/>
      <c r="C114" s="35" t="n"/>
      <c r="D114" s="41" t="n"/>
      <c r="E114" s="55">
        <f>IF(COUNTA(A114:D114)=0,"",IF(NOT(ISNUMBER(A114)),"Falta la fecha",IF(IF(ISNUMBER(C114),C114&lt;=0,TRUE),"Sin minutos",IF(AND(TRIM(B114)&lt;&gt;"",NOT(ISNUMBER(MATCH(TRIM(B114),TaskNames,0)))),"Tarea no válida","OK"))))</f>
        <v/>
      </c>
      <c r="F114" s="59">
        <f>IF(G114=1,J114-WEEKDAY(J114,2)+1,"")</f>
        <v/>
      </c>
      <c r="G114" s="60">
        <f>IF(E114="OK",1,0)</f>
        <v/>
      </c>
      <c r="H114" s="60">
        <f>IF(G114=1,IF(TRIM(B114)="",0,MATCH(TRIM(B114),TaskNames,0)),0)</f>
        <v/>
      </c>
      <c r="I114" s="60">
        <f>IF(G114=1,C114,0)</f>
        <v/>
      </c>
      <c r="J114" s="60">
        <f>IF(G114=1,INT(A114),0)</f>
        <v/>
      </c>
    </row>
    <row r="115">
      <c r="A115" s="32" t="n"/>
      <c r="B115" s="41" t="n"/>
      <c r="C115" s="35" t="n"/>
      <c r="D115" s="41" t="n"/>
      <c r="E115" s="55">
        <f>IF(COUNTA(A115:D115)=0,"",IF(NOT(ISNUMBER(A115)),"Falta la fecha",IF(IF(ISNUMBER(C115),C115&lt;=0,TRUE),"Sin minutos",IF(AND(TRIM(B115)&lt;&gt;"",NOT(ISNUMBER(MATCH(TRIM(B115),TaskNames,0)))),"Tarea no válida","OK"))))</f>
        <v/>
      </c>
      <c r="F115" s="59">
        <f>IF(G115=1,J115-WEEKDAY(J115,2)+1,"")</f>
        <v/>
      </c>
      <c r="G115" s="60">
        <f>IF(E115="OK",1,0)</f>
        <v/>
      </c>
      <c r="H115" s="60">
        <f>IF(G115=1,IF(TRIM(B115)="",0,MATCH(TRIM(B115),TaskNames,0)),0)</f>
        <v/>
      </c>
      <c r="I115" s="60">
        <f>IF(G115=1,C115,0)</f>
        <v/>
      </c>
      <c r="J115" s="60">
        <f>IF(G115=1,INT(A115),0)</f>
        <v/>
      </c>
    </row>
    <row r="116">
      <c r="A116" s="32" t="n"/>
      <c r="B116" s="41" t="n"/>
      <c r="C116" s="35" t="n"/>
      <c r="D116" s="41" t="n"/>
      <c r="E116" s="55">
        <f>IF(COUNTA(A116:D116)=0,"",IF(NOT(ISNUMBER(A116)),"Falta la fecha",IF(IF(ISNUMBER(C116),C116&lt;=0,TRUE),"Sin minutos",IF(AND(TRIM(B116)&lt;&gt;"",NOT(ISNUMBER(MATCH(TRIM(B116),TaskNames,0)))),"Tarea no válida","OK"))))</f>
        <v/>
      </c>
      <c r="F116" s="59">
        <f>IF(G116=1,J116-WEEKDAY(J116,2)+1,"")</f>
        <v/>
      </c>
      <c r="G116" s="60">
        <f>IF(E116="OK",1,0)</f>
        <v/>
      </c>
      <c r="H116" s="60">
        <f>IF(G116=1,IF(TRIM(B116)="",0,MATCH(TRIM(B116),TaskNames,0)),0)</f>
        <v/>
      </c>
      <c r="I116" s="60">
        <f>IF(G116=1,C116,0)</f>
        <v/>
      </c>
      <c r="J116" s="60">
        <f>IF(G116=1,INT(A116),0)</f>
        <v/>
      </c>
    </row>
    <row r="117">
      <c r="A117" s="32" t="n"/>
      <c r="B117" s="41" t="n"/>
      <c r="C117" s="35" t="n"/>
      <c r="D117" s="41" t="n"/>
      <c r="E117" s="55">
        <f>IF(COUNTA(A117:D117)=0,"",IF(NOT(ISNUMBER(A117)),"Falta la fecha",IF(IF(ISNUMBER(C117),C117&lt;=0,TRUE),"Sin minutos",IF(AND(TRIM(B117)&lt;&gt;"",NOT(ISNUMBER(MATCH(TRIM(B117),TaskNames,0)))),"Tarea no válida","OK"))))</f>
        <v/>
      </c>
      <c r="F117" s="59">
        <f>IF(G117=1,J117-WEEKDAY(J117,2)+1,"")</f>
        <v/>
      </c>
      <c r="G117" s="60">
        <f>IF(E117="OK",1,0)</f>
        <v/>
      </c>
      <c r="H117" s="60">
        <f>IF(G117=1,IF(TRIM(B117)="",0,MATCH(TRIM(B117),TaskNames,0)),0)</f>
        <v/>
      </c>
      <c r="I117" s="60">
        <f>IF(G117=1,C117,0)</f>
        <v/>
      </c>
      <c r="J117" s="60">
        <f>IF(G117=1,INT(A117),0)</f>
        <v/>
      </c>
    </row>
    <row r="118">
      <c r="A118" s="32" t="n"/>
      <c r="B118" s="41" t="n"/>
      <c r="C118" s="35" t="n"/>
      <c r="D118" s="41" t="n"/>
      <c r="E118" s="55">
        <f>IF(COUNTA(A118:D118)=0,"",IF(NOT(ISNUMBER(A118)),"Falta la fecha",IF(IF(ISNUMBER(C118),C118&lt;=0,TRUE),"Sin minutos",IF(AND(TRIM(B118)&lt;&gt;"",NOT(ISNUMBER(MATCH(TRIM(B118),TaskNames,0)))),"Tarea no válida","OK"))))</f>
        <v/>
      </c>
      <c r="F118" s="59">
        <f>IF(G118=1,J118-WEEKDAY(J118,2)+1,"")</f>
        <v/>
      </c>
      <c r="G118" s="60">
        <f>IF(E118="OK",1,0)</f>
        <v/>
      </c>
      <c r="H118" s="60">
        <f>IF(G118=1,IF(TRIM(B118)="",0,MATCH(TRIM(B118),TaskNames,0)),0)</f>
        <v/>
      </c>
      <c r="I118" s="60">
        <f>IF(G118=1,C118,0)</f>
        <v/>
      </c>
      <c r="J118" s="60">
        <f>IF(G118=1,INT(A118),0)</f>
        <v/>
      </c>
    </row>
    <row r="119">
      <c r="A119" s="32" t="n"/>
      <c r="B119" s="41" t="n"/>
      <c r="C119" s="35" t="n"/>
      <c r="D119" s="41" t="n"/>
      <c r="E119" s="55">
        <f>IF(COUNTA(A119:D119)=0,"",IF(NOT(ISNUMBER(A119)),"Falta la fecha",IF(IF(ISNUMBER(C119),C119&lt;=0,TRUE),"Sin minutos",IF(AND(TRIM(B119)&lt;&gt;"",NOT(ISNUMBER(MATCH(TRIM(B119),TaskNames,0)))),"Tarea no válida","OK"))))</f>
        <v/>
      </c>
      <c r="F119" s="59">
        <f>IF(G119=1,J119-WEEKDAY(J119,2)+1,"")</f>
        <v/>
      </c>
      <c r="G119" s="60">
        <f>IF(E119="OK",1,0)</f>
        <v/>
      </c>
      <c r="H119" s="60">
        <f>IF(G119=1,IF(TRIM(B119)="",0,MATCH(TRIM(B119),TaskNames,0)),0)</f>
        <v/>
      </c>
      <c r="I119" s="60">
        <f>IF(G119=1,C119,0)</f>
        <v/>
      </c>
      <c r="J119" s="60">
        <f>IF(G119=1,INT(A119),0)</f>
        <v/>
      </c>
    </row>
    <row r="120">
      <c r="A120" s="32" t="n"/>
      <c r="B120" s="41" t="n"/>
      <c r="C120" s="35" t="n"/>
      <c r="D120" s="41" t="n"/>
      <c r="E120" s="55">
        <f>IF(COUNTA(A120:D120)=0,"",IF(NOT(ISNUMBER(A120)),"Falta la fecha",IF(IF(ISNUMBER(C120),C120&lt;=0,TRUE),"Sin minutos",IF(AND(TRIM(B120)&lt;&gt;"",NOT(ISNUMBER(MATCH(TRIM(B120),TaskNames,0)))),"Tarea no válida","OK"))))</f>
        <v/>
      </c>
      <c r="F120" s="59">
        <f>IF(G120=1,J120-WEEKDAY(J120,2)+1,"")</f>
        <v/>
      </c>
      <c r="G120" s="60">
        <f>IF(E120="OK",1,0)</f>
        <v/>
      </c>
      <c r="H120" s="60">
        <f>IF(G120=1,IF(TRIM(B120)="",0,MATCH(TRIM(B120),TaskNames,0)),0)</f>
        <v/>
      </c>
      <c r="I120" s="60">
        <f>IF(G120=1,C120,0)</f>
        <v/>
      </c>
      <c r="J120" s="60">
        <f>IF(G120=1,INT(A120),0)</f>
        <v/>
      </c>
    </row>
    <row r="121">
      <c r="A121" s="32" t="n"/>
      <c r="B121" s="41" t="n"/>
      <c r="C121" s="35" t="n"/>
      <c r="D121" s="41" t="n"/>
      <c r="E121" s="55">
        <f>IF(COUNTA(A121:D121)=0,"",IF(NOT(ISNUMBER(A121)),"Falta la fecha",IF(IF(ISNUMBER(C121),C121&lt;=0,TRUE),"Sin minutos",IF(AND(TRIM(B121)&lt;&gt;"",NOT(ISNUMBER(MATCH(TRIM(B121),TaskNames,0)))),"Tarea no válida","OK"))))</f>
        <v/>
      </c>
      <c r="F121" s="59">
        <f>IF(G121=1,J121-WEEKDAY(J121,2)+1,"")</f>
        <v/>
      </c>
      <c r="G121" s="60">
        <f>IF(E121="OK",1,0)</f>
        <v/>
      </c>
      <c r="H121" s="60">
        <f>IF(G121=1,IF(TRIM(B121)="",0,MATCH(TRIM(B121),TaskNames,0)),0)</f>
        <v/>
      </c>
      <c r="I121" s="60">
        <f>IF(G121=1,C121,0)</f>
        <v/>
      </c>
      <c r="J121" s="60">
        <f>IF(G121=1,INT(A121),0)</f>
        <v/>
      </c>
    </row>
    <row r="122">
      <c r="A122" s="32" t="n"/>
      <c r="B122" s="41" t="n"/>
      <c r="C122" s="35" t="n"/>
      <c r="D122" s="41" t="n"/>
      <c r="E122" s="55">
        <f>IF(COUNTA(A122:D122)=0,"",IF(NOT(ISNUMBER(A122)),"Falta la fecha",IF(IF(ISNUMBER(C122),C122&lt;=0,TRUE),"Sin minutos",IF(AND(TRIM(B122)&lt;&gt;"",NOT(ISNUMBER(MATCH(TRIM(B122),TaskNames,0)))),"Tarea no válida","OK"))))</f>
        <v/>
      </c>
      <c r="F122" s="59">
        <f>IF(G122=1,J122-WEEKDAY(J122,2)+1,"")</f>
        <v/>
      </c>
      <c r="G122" s="60">
        <f>IF(E122="OK",1,0)</f>
        <v/>
      </c>
      <c r="H122" s="60">
        <f>IF(G122=1,IF(TRIM(B122)="",0,MATCH(TRIM(B122),TaskNames,0)),0)</f>
        <v/>
      </c>
      <c r="I122" s="60">
        <f>IF(G122=1,C122,0)</f>
        <v/>
      </c>
      <c r="J122" s="60">
        <f>IF(G122=1,INT(A122),0)</f>
        <v/>
      </c>
    </row>
    <row r="123">
      <c r="A123" s="32" t="n"/>
      <c r="B123" s="41" t="n"/>
      <c r="C123" s="35" t="n"/>
      <c r="D123" s="41" t="n"/>
      <c r="E123" s="55">
        <f>IF(COUNTA(A123:D123)=0,"",IF(NOT(ISNUMBER(A123)),"Falta la fecha",IF(IF(ISNUMBER(C123),C123&lt;=0,TRUE),"Sin minutos",IF(AND(TRIM(B123)&lt;&gt;"",NOT(ISNUMBER(MATCH(TRIM(B123),TaskNames,0)))),"Tarea no válida","OK"))))</f>
        <v/>
      </c>
      <c r="F123" s="59">
        <f>IF(G123=1,J123-WEEKDAY(J123,2)+1,"")</f>
        <v/>
      </c>
      <c r="G123" s="60">
        <f>IF(E123="OK",1,0)</f>
        <v/>
      </c>
      <c r="H123" s="60">
        <f>IF(G123=1,IF(TRIM(B123)="",0,MATCH(TRIM(B123),TaskNames,0)),0)</f>
        <v/>
      </c>
      <c r="I123" s="60">
        <f>IF(G123=1,C123,0)</f>
        <v/>
      </c>
      <c r="J123" s="60">
        <f>IF(G123=1,INT(A123),0)</f>
        <v/>
      </c>
    </row>
    <row r="124">
      <c r="A124" s="32" t="n"/>
      <c r="B124" s="41" t="n"/>
      <c r="C124" s="35" t="n"/>
      <c r="D124" s="41" t="n"/>
      <c r="E124" s="55">
        <f>IF(COUNTA(A124:D124)=0,"",IF(NOT(ISNUMBER(A124)),"Falta la fecha",IF(IF(ISNUMBER(C124),C124&lt;=0,TRUE),"Sin minutos",IF(AND(TRIM(B124)&lt;&gt;"",NOT(ISNUMBER(MATCH(TRIM(B124),TaskNames,0)))),"Tarea no válida","OK"))))</f>
        <v/>
      </c>
      <c r="F124" s="59">
        <f>IF(G124=1,J124-WEEKDAY(J124,2)+1,"")</f>
        <v/>
      </c>
      <c r="G124" s="60">
        <f>IF(E124="OK",1,0)</f>
        <v/>
      </c>
      <c r="H124" s="60">
        <f>IF(G124=1,IF(TRIM(B124)="",0,MATCH(TRIM(B124),TaskNames,0)),0)</f>
        <v/>
      </c>
      <c r="I124" s="60">
        <f>IF(G124=1,C124,0)</f>
        <v/>
      </c>
      <c r="J124" s="60">
        <f>IF(G124=1,INT(A124),0)</f>
        <v/>
      </c>
    </row>
    <row r="125">
      <c r="A125" s="32" t="n"/>
      <c r="B125" s="41" t="n"/>
      <c r="C125" s="35" t="n"/>
      <c r="D125" s="41" t="n"/>
      <c r="E125" s="55">
        <f>IF(COUNTA(A125:D125)=0,"",IF(NOT(ISNUMBER(A125)),"Falta la fecha",IF(IF(ISNUMBER(C125),C125&lt;=0,TRUE),"Sin minutos",IF(AND(TRIM(B125)&lt;&gt;"",NOT(ISNUMBER(MATCH(TRIM(B125),TaskNames,0)))),"Tarea no válida","OK"))))</f>
        <v/>
      </c>
      <c r="F125" s="59">
        <f>IF(G125=1,J125-WEEKDAY(J125,2)+1,"")</f>
        <v/>
      </c>
      <c r="G125" s="60">
        <f>IF(E125="OK",1,0)</f>
        <v/>
      </c>
      <c r="H125" s="60">
        <f>IF(G125=1,IF(TRIM(B125)="",0,MATCH(TRIM(B125),TaskNames,0)),0)</f>
        <v/>
      </c>
      <c r="I125" s="60">
        <f>IF(G125=1,C125,0)</f>
        <v/>
      </c>
      <c r="J125" s="60">
        <f>IF(G125=1,INT(A125),0)</f>
        <v/>
      </c>
    </row>
    <row r="126">
      <c r="A126" s="32" t="n"/>
      <c r="B126" s="41" t="n"/>
      <c r="C126" s="35" t="n"/>
      <c r="D126" s="41" t="n"/>
      <c r="E126" s="55">
        <f>IF(COUNTA(A126:D126)=0,"",IF(NOT(ISNUMBER(A126)),"Falta la fecha",IF(IF(ISNUMBER(C126),C126&lt;=0,TRUE),"Sin minutos",IF(AND(TRIM(B126)&lt;&gt;"",NOT(ISNUMBER(MATCH(TRIM(B126),TaskNames,0)))),"Tarea no válida","OK"))))</f>
        <v/>
      </c>
      <c r="F126" s="59">
        <f>IF(G126=1,J126-WEEKDAY(J126,2)+1,"")</f>
        <v/>
      </c>
      <c r="G126" s="60">
        <f>IF(E126="OK",1,0)</f>
        <v/>
      </c>
      <c r="H126" s="60">
        <f>IF(G126=1,IF(TRIM(B126)="",0,MATCH(TRIM(B126),TaskNames,0)),0)</f>
        <v/>
      </c>
      <c r="I126" s="60">
        <f>IF(G126=1,C126,0)</f>
        <v/>
      </c>
      <c r="J126" s="60">
        <f>IF(G126=1,INT(A126),0)</f>
        <v/>
      </c>
    </row>
    <row r="127">
      <c r="A127" s="32" t="n"/>
      <c r="B127" s="41" t="n"/>
      <c r="C127" s="35" t="n"/>
      <c r="D127" s="41" t="n"/>
      <c r="E127" s="55">
        <f>IF(COUNTA(A127:D127)=0,"",IF(NOT(ISNUMBER(A127)),"Falta la fecha",IF(IF(ISNUMBER(C127),C127&lt;=0,TRUE),"Sin minutos",IF(AND(TRIM(B127)&lt;&gt;"",NOT(ISNUMBER(MATCH(TRIM(B127),TaskNames,0)))),"Tarea no válida","OK"))))</f>
        <v/>
      </c>
      <c r="F127" s="59">
        <f>IF(G127=1,J127-WEEKDAY(J127,2)+1,"")</f>
        <v/>
      </c>
      <c r="G127" s="60">
        <f>IF(E127="OK",1,0)</f>
        <v/>
      </c>
      <c r="H127" s="60">
        <f>IF(G127=1,IF(TRIM(B127)="",0,MATCH(TRIM(B127),TaskNames,0)),0)</f>
        <v/>
      </c>
      <c r="I127" s="60">
        <f>IF(G127=1,C127,0)</f>
        <v/>
      </c>
      <c r="J127" s="60">
        <f>IF(G127=1,INT(A127),0)</f>
        <v/>
      </c>
    </row>
    <row r="128">
      <c r="A128" s="32" t="n"/>
      <c r="B128" s="41" t="n"/>
      <c r="C128" s="35" t="n"/>
      <c r="D128" s="41" t="n"/>
      <c r="E128" s="55">
        <f>IF(COUNTA(A128:D128)=0,"",IF(NOT(ISNUMBER(A128)),"Falta la fecha",IF(IF(ISNUMBER(C128),C128&lt;=0,TRUE),"Sin minutos",IF(AND(TRIM(B128)&lt;&gt;"",NOT(ISNUMBER(MATCH(TRIM(B128),TaskNames,0)))),"Tarea no válida","OK"))))</f>
        <v/>
      </c>
      <c r="F128" s="59">
        <f>IF(G128=1,J128-WEEKDAY(J128,2)+1,"")</f>
        <v/>
      </c>
      <c r="G128" s="60">
        <f>IF(E128="OK",1,0)</f>
        <v/>
      </c>
      <c r="H128" s="60">
        <f>IF(G128=1,IF(TRIM(B128)="",0,MATCH(TRIM(B128),TaskNames,0)),0)</f>
        <v/>
      </c>
      <c r="I128" s="60">
        <f>IF(G128=1,C128,0)</f>
        <v/>
      </c>
      <c r="J128" s="60">
        <f>IF(G128=1,INT(A128),0)</f>
        <v/>
      </c>
    </row>
    <row r="129">
      <c r="A129" s="32" t="n"/>
      <c r="B129" s="41" t="n"/>
      <c r="C129" s="35" t="n"/>
      <c r="D129" s="41" t="n"/>
      <c r="E129" s="55">
        <f>IF(COUNTA(A129:D129)=0,"",IF(NOT(ISNUMBER(A129)),"Falta la fecha",IF(IF(ISNUMBER(C129),C129&lt;=0,TRUE),"Sin minutos",IF(AND(TRIM(B129)&lt;&gt;"",NOT(ISNUMBER(MATCH(TRIM(B129),TaskNames,0)))),"Tarea no válida","OK"))))</f>
        <v/>
      </c>
      <c r="F129" s="59">
        <f>IF(G129=1,J129-WEEKDAY(J129,2)+1,"")</f>
        <v/>
      </c>
      <c r="G129" s="60">
        <f>IF(E129="OK",1,0)</f>
        <v/>
      </c>
      <c r="H129" s="60">
        <f>IF(G129=1,IF(TRIM(B129)="",0,MATCH(TRIM(B129),TaskNames,0)),0)</f>
        <v/>
      </c>
      <c r="I129" s="60">
        <f>IF(G129=1,C129,0)</f>
        <v/>
      </c>
      <c r="J129" s="60">
        <f>IF(G129=1,INT(A129),0)</f>
        <v/>
      </c>
    </row>
    <row r="130">
      <c r="A130" s="32" t="n"/>
      <c r="B130" s="41" t="n"/>
      <c r="C130" s="35" t="n"/>
      <c r="D130" s="41" t="n"/>
      <c r="E130" s="55">
        <f>IF(COUNTA(A130:D130)=0,"",IF(NOT(ISNUMBER(A130)),"Falta la fecha",IF(IF(ISNUMBER(C130),C130&lt;=0,TRUE),"Sin minutos",IF(AND(TRIM(B130)&lt;&gt;"",NOT(ISNUMBER(MATCH(TRIM(B130),TaskNames,0)))),"Tarea no válida","OK"))))</f>
        <v/>
      </c>
      <c r="F130" s="59">
        <f>IF(G130=1,J130-WEEKDAY(J130,2)+1,"")</f>
        <v/>
      </c>
      <c r="G130" s="60">
        <f>IF(E130="OK",1,0)</f>
        <v/>
      </c>
      <c r="H130" s="60">
        <f>IF(G130=1,IF(TRIM(B130)="",0,MATCH(TRIM(B130),TaskNames,0)),0)</f>
        <v/>
      </c>
      <c r="I130" s="60">
        <f>IF(G130=1,C130,0)</f>
        <v/>
      </c>
      <c r="J130" s="60">
        <f>IF(G130=1,INT(A130),0)</f>
        <v/>
      </c>
    </row>
    <row r="131">
      <c r="A131" s="32" t="n"/>
      <c r="B131" s="41" t="n"/>
      <c r="C131" s="35" t="n"/>
      <c r="D131" s="41" t="n"/>
      <c r="E131" s="55">
        <f>IF(COUNTA(A131:D131)=0,"",IF(NOT(ISNUMBER(A131)),"Falta la fecha",IF(IF(ISNUMBER(C131),C131&lt;=0,TRUE),"Sin minutos",IF(AND(TRIM(B131)&lt;&gt;"",NOT(ISNUMBER(MATCH(TRIM(B131),TaskNames,0)))),"Tarea no válida","OK"))))</f>
        <v/>
      </c>
      <c r="F131" s="59">
        <f>IF(G131=1,J131-WEEKDAY(J131,2)+1,"")</f>
        <v/>
      </c>
      <c r="G131" s="60">
        <f>IF(E131="OK",1,0)</f>
        <v/>
      </c>
      <c r="H131" s="60">
        <f>IF(G131=1,IF(TRIM(B131)="",0,MATCH(TRIM(B131),TaskNames,0)),0)</f>
        <v/>
      </c>
      <c r="I131" s="60">
        <f>IF(G131=1,C131,0)</f>
        <v/>
      </c>
      <c r="J131" s="60">
        <f>IF(G131=1,INT(A131),0)</f>
        <v/>
      </c>
    </row>
    <row r="132">
      <c r="A132" s="32" t="n"/>
      <c r="B132" s="41" t="n"/>
      <c r="C132" s="35" t="n"/>
      <c r="D132" s="41" t="n"/>
      <c r="E132" s="55">
        <f>IF(COUNTA(A132:D132)=0,"",IF(NOT(ISNUMBER(A132)),"Falta la fecha",IF(IF(ISNUMBER(C132),C132&lt;=0,TRUE),"Sin minutos",IF(AND(TRIM(B132)&lt;&gt;"",NOT(ISNUMBER(MATCH(TRIM(B132),TaskNames,0)))),"Tarea no válida","OK"))))</f>
        <v/>
      </c>
      <c r="F132" s="59">
        <f>IF(G132=1,J132-WEEKDAY(J132,2)+1,"")</f>
        <v/>
      </c>
      <c r="G132" s="60">
        <f>IF(E132="OK",1,0)</f>
        <v/>
      </c>
      <c r="H132" s="60">
        <f>IF(G132=1,IF(TRIM(B132)="",0,MATCH(TRIM(B132),TaskNames,0)),0)</f>
        <v/>
      </c>
      <c r="I132" s="60">
        <f>IF(G132=1,C132,0)</f>
        <v/>
      </c>
      <c r="J132" s="60">
        <f>IF(G132=1,INT(A132),0)</f>
        <v/>
      </c>
    </row>
    <row r="133">
      <c r="A133" s="32" t="n"/>
      <c r="B133" s="41" t="n"/>
      <c r="C133" s="35" t="n"/>
      <c r="D133" s="41" t="n"/>
      <c r="E133" s="55">
        <f>IF(COUNTA(A133:D133)=0,"",IF(NOT(ISNUMBER(A133)),"Falta la fecha",IF(IF(ISNUMBER(C133),C133&lt;=0,TRUE),"Sin minutos",IF(AND(TRIM(B133)&lt;&gt;"",NOT(ISNUMBER(MATCH(TRIM(B133),TaskNames,0)))),"Tarea no válida","OK"))))</f>
        <v/>
      </c>
      <c r="F133" s="59">
        <f>IF(G133=1,J133-WEEKDAY(J133,2)+1,"")</f>
        <v/>
      </c>
      <c r="G133" s="60">
        <f>IF(E133="OK",1,0)</f>
        <v/>
      </c>
      <c r="H133" s="60">
        <f>IF(G133=1,IF(TRIM(B133)="",0,MATCH(TRIM(B133),TaskNames,0)),0)</f>
        <v/>
      </c>
      <c r="I133" s="60">
        <f>IF(G133=1,C133,0)</f>
        <v/>
      </c>
      <c r="J133" s="60">
        <f>IF(G133=1,INT(A133),0)</f>
        <v/>
      </c>
    </row>
    <row r="134">
      <c r="A134" s="32" t="n"/>
      <c r="B134" s="41" t="n"/>
      <c r="C134" s="35" t="n"/>
      <c r="D134" s="41" t="n"/>
      <c r="E134" s="55">
        <f>IF(COUNTA(A134:D134)=0,"",IF(NOT(ISNUMBER(A134)),"Falta la fecha",IF(IF(ISNUMBER(C134),C134&lt;=0,TRUE),"Sin minutos",IF(AND(TRIM(B134)&lt;&gt;"",NOT(ISNUMBER(MATCH(TRIM(B134),TaskNames,0)))),"Tarea no válida","OK"))))</f>
        <v/>
      </c>
      <c r="F134" s="59">
        <f>IF(G134=1,J134-WEEKDAY(J134,2)+1,"")</f>
        <v/>
      </c>
      <c r="G134" s="60">
        <f>IF(E134="OK",1,0)</f>
        <v/>
      </c>
      <c r="H134" s="60">
        <f>IF(G134=1,IF(TRIM(B134)="",0,MATCH(TRIM(B134),TaskNames,0)),0)</f>
        <v/>
      </c>
      <c r="I134" s="60">
        <f>IF(G134=1,C134,0)</f>
        <v/>
      </c>
      <c r="J134" s="60">
        <f>IF(G134=1,INT(A134),0)</f>
        <v/>
      </c>
    </row>
    <row r="135">
      <c r="A135" s="32" t="n"/>
      <c r="B135" s="41" t="n"/>
      <c r="C135" s="35" t="n"/>
      <c r="D135" s="41" t="n"/>
      <c r="E135" s="55">
        <f>IF(COUNTA(A135:D135)=0,"",IF(NOT(ISNUMBER(A135)),"Falta la fecha",IF(IF(ISNUMBER(C135),C135&lt;=0,TRUE),"Sin minutos",IF(AND(TRIM(B135)&lt;&gt;"",NOT(ISNUMBER(MATCH(TRIM(B135),TaskNames,0)))),"Tarea no válida","OK"))))</f>
        <v/>
      </c>
      <c r="F135" s="59">
        <f>IF(G135=1,J135-WEEKDAY(J135,2)+1,"")</f>
        <v/>
      </c>
      <c r="G135" s="60">
        <f>IF(E135="OK",1,0)</f>
        <v/>
      </c>
      <c r="H135" s="60">
        <f>IF(G135=1,IF(TRIM(B135)="",0,MATCH(TRIM(B135),TaskNames,0)),0)</f>
        <v/>
      </c>
      <c r="I135" s="60">
        <f>IF(G135=1,C135,0)</f>
        <v/>
      </c>
      <c r="J135" s="60">
        <f>IF(G135=1,INT(A135),0)</f>
        <v/>
      </c>
    </row>
    <row r="136">
      <c r="A136" s="32" t="n"/>
      <c r="B136" s="41" t="n"/>
      <c r="C136" s="35" t="n"/>
      <c r="D136" s="41" t="n"/>
      <c r="E136" s="55">
        <f>IF(COUNTA(A136:D136)=0,"",IF(NOT(ISNUMBER(A136)),"Falta la fecha",IF(IF(ISNUMBER(C136),C136&lt;=0,TRUE),"Sin minutos",IF(AND(TRIM(B136)&lt;&gt;"",NOT(ISNUMBER(MATCH(TRIM(B136),TaskNames,0)))),"Tarea no válida","OK"))))</f>
        <v/>
      </c>
      <c r="F136" s="59">
        <f>IF(G136=1,J136-WEEKDAY(J136,2)+1,"")</f>
        <v/>
      </c>
      <c r="G136" s="60">
        <f>IF(E136="OK",1,0)</f>
        <v/>
      </c>
      <c r="H136" s="60">
        <f>IF(G136=1,IF(TRIM(B136)="",0,MATCH(TRIM(B136),TaskNames,0)),0)</f>
        <v/>
      </c>
      <c r="I136" s="60">
        <f>IF(G136=1,C136,0)</f>
        <v/>
      </c>
      <c r="J136" s="60">
        <f>IF(G136=1,INT(A136),0)</f>
        <v/>
      </c>
    </row>
    <row r="137">
      <c r="A137" s="32" t="n"/>
      <c r="B137" s="41" t="n"/>
      <c r="C137" s="35" t="n"/>
      <c r="D137" s="41" t="n"/>
      <c r="E137" s="55">
        <f>IF(COUNTA(A137:D137)=0,"",IF(NOT(ISNUMBER(A137)),"Falta la fecha",IF(IF(ISNUMBER(C137),C137&lt;=0,TRUE),"Sin minutos",IF(AND(TRIM(B137)&lt;&gt;"",NOT(ISNUMBER(MATCH(TRIM(B137),TaskNames,0)))),"Tarea no válida","OK"))))</f>
        <v/>
      </c>
      <c r="F137" s="59">
        <f>IF(G137=1,J137-WEEKDAY(J137,2)+1,"")</f>
        <v/>
      </c>
      <c r="G137" s="60">
        <f>IF(E137="OK",1,0)</f>
        <v/>
      </c>
      <c r="H137" s="60">
        <f>IF(G137=1,IF(TRIM(B137)="",0,MATCH(TRIM(B137),TaskNames,0)),0)</f>
        <v/>
      </c>
      <c r="I137" s="60">
        <f>IF(G137=1,C137,0)</f>
        <v/>
      </c>
      <c r="J137" s="60">
        <f>IF(G137=1,INT(A137),0)</f>
        <v/>
      </c>
    </row>
    <row r="138">
      <c r="A138" s="32" t="n"/>
      <c r="B138" s="41" t="n"/>
      <c r="C138" s="35" t="n"/>
      <c r="D138" s="41" t="n"/>
      <c r="E138" s="55">
        <f>IF(COUNTA(A138:D138)=0,"",IF(NOT(ISNUMBER(A138)),"Falta la fecha",IF(IF(ISNUMBER(C138),C138&lt;=0,TRUE),"Sin minutos",IF(AND(TRIM(B138)&lt;&gt;"",NOT(ISNUMBER(MATCH(TRIM(B138),TaskNames,0)))),"Tarea no válida","OK"))))</f>
        <v/>
      </c>
      <c r="F138" s="59">
        <f>IF(G138=1,J138-WEEKDAY(J138,2)+1,"")</f>
        <v/>
      </c>
      <c r="G138" s="60">
        <f>IF(E138="OK",1,0)</f>
        <v/>
      </c>
      <c r="H138" s="60">
        <f>IF(G138=1,IF(TRIM(B138)="",0,MATCH(TRIM(B138),TaskNames,0)),0)</f>
        <v/>
      </c>
      <c r="I138" s="60">
        <f>IF(G138=1,C138,0)</f>
        <v/>
      </c>
      <c r="J138" s="60">
        <f>IF(G138=1,INT(A138),0)</f>
        <v/>
      </c>
    </row>
    <row r="139">
      <c r="A139" s="32" t="n"/>
      <c r="B139" s="41" t="n"/>
      <c r="C139" s="35" t="n"/>
      <c r="D139" s="41" t="n"/>
      <c r="E139" s="55">
        <f>IF(COUNTA(A139:D139)=0,"",IF(NOT(ISNUMBER(A139)),"Falta la fecha",IF(IF(ISNUMBER(C139),C139&lt;=0,TRUE),"Sin minutos",IF(AND(TRIM(B139)&lt;&gt;"",NOT(ISNUMBER(MATCH(TRIM(B139),TaskNames,0)))),"Tarea no válida","OK"))))</f>
        <v/>
      </c>
      <c r="F139" s="59">
        <f>IF(G139=1,J139-WEEKDAY(J139,2)+1,"")</f>
        <v/>
      </c>
      <c r="G139" s="60">
        <f>IF(E139="OK",1,0)</f>
        <v/>
      </c>
      <c r="H139" s="60">
        <f>IF(G139=1,IF(TRIM(B139)="",0,MATCH(TRIM(B139),TaskNames,0)),0)</f>
        <v/>
      </c>
      <c r="I139" s="60">
        <f>IF(G139=1,C139,0)</f>
        <v/>
      </c>
      <c r="J139" s="60">
        <f>IF(G139=1,INT(A139),0)</f>
        <v/>
      </c>
    </row>
    <row r="140">
      <c r="A140" s="32" t="n"/>
      <c r="B140" s="41" t="n"/>
      <c r="C140" s="35" t="n"/>
      <c r="D140" s="41" t="n"/>
      <c r="E140" s="55">
        <f>IF(COUNTA(A140:D140)=0,"",IF(NOT(ISNUMBER(A140)),"Falta la fecha",IF(IF(ISNUMBER(C140),C140&lt;=0,TRUE),"Sin minutos",IF(AND(TRIM(B140)&lt;&gt;"",NOT(ISNUMBER(MATCH(TRIM(B140),TaskNames,0)))),"Tarea no válida","OK"))))</f>
        <v/>
      </c>
      <c r="F140" s="59">
        <f>IF(G140=1,J140-WEEKDAY(J140,2)+1,"")</f>
        <v/>
      </c>
      <c r="G140" s="60">
        <f>IF(E140="OK",1,0)</f>
        <v/>
      </c>
      <c r="H140" s="60">
        <f>IF(G140=1,IF(TRIM(B140)="",0,MATCH(TRIM(B140),TaskNames,0)),0)</f>
        <v/>
      </c>
      <c r="I140" s="60">
        <f>IF(G140=1,C140,0)</f>
        <v/>
      </c>
      <c r="J140" s="60">
        <f>IF(G140=1,INT(A140),0)</f>
        <v/>
      </c>
    </row>
    <row r="141">
      <c r="A141" s="32" t="n"/>
      <c r="B141" s="41" t="n"/>
      <c r="C141" s="35" t="n"/>
      <c r="D141" s="41" t="n"/>
      <c r="E141" s="55">
        <f>IF(COUNTA(A141:D141)=0,"",IF(NOT(ISNUMBER(A141)),"Falta la fecha",IF(IF(ISNUMBER(C141),C141&lt;=0,TRUE),"Sin minutos",IF(AND(TRIM(B141)&lt;&gt;"",NOT(ISNUMBER(MATCH(TRIM(B141),TaskNames,0)))),"Tarea no válida","OK"))))</f>
        <v/>
      </c>
      <c r="F141" s="59">
        <f>IF(G141=1,J141-WEEKDAY(J141,2)+1,"")</f>
        <v/>
      </c>
      <c r="G141" s="60">
        <f>IF(E141="OK",1,0)</f>
        <v/>
      </c>
      <c r="H141" s="60">
        <f>IF(G141=1,IF(TRIM(B141)="",0,MATCH(TRIM(B141),TaskNames,0)),0)</f>
        <v/>
      </c>
      <c r="I141" s="60">
        <f>IF(G141=1,C141,0)</f>
        <v/>
      </c>
      <c r="J141" s="60">
        <f>IF(G141=1,INT(A141),0)</f>
        <v/>
      </c>
    </row>
    <row r="142">
      <c r="A142" s="32" t="n"/>
      <c r="B142" s="41" t="n"/>
      <c r="C142" s="35" t="n"/>
      <c r="D142" s="41" t="n"/>
      <c r="E142" s="55">
        <f>IF(COUNTA(A142:D142)=0,"",IF(NOT(ISNUMBER(A142)),"Falta la fecha",IF(IF(ISNUMBER(C142),C142&lt;=0,TRUE),"Sin minutos",IF(AND(TRIM(B142)&lt;&gt;"",NOT(ISNUMBER(MATCH(TRIM(B142),TaskNames,0)))),"Tarea no válida","OK"))))</f>
        <v/>
      </c>
      <c r="F142" s="59">
        <f>IF(G142=1,J142-WEEKDAY(J142,2)+1,"")</f>
        <v/>
      </c>
      <c r="G142" s="60">
        <f>IF(E142="OK",1,0)</f>
        <v/>
      </c>
      <c r="H142" s="60">
        <f>IF(G142=1,IF(TRIM(B142)="",0,MATCH(TRIM(B142),TaskNames,0)),0)</f>
        <v/>
      </c>
      <c r="I142" s="60">
        <f>IF(G142=1,C142,0)</f>
        <v/>
      </c>
      <c r="J142" s="60">
        <f>IF(G142=1,INT(A142),0)</f>
        <v/>
      </c>
    </row>
    <row r="143">
      <c r="A143" s="32" t="n"/>
      <c r="B143" s="41" t="n"/>
      <c r="C143" s="35" t="n"/>
      <c r="D143" s="41" t="n"/>
      <c r="E143" s="55">
        <f>IF(COUNTA(A143:D143)=0,"",IF(NOT(ISNUMBER(A143)),"Falta la fecha",IF(IF(ISNUMBER(C143),C143&lt;=0,TRUE),"Sin minutos",IF(AND(TRIM(B143)&lt;&gt;"",NOT(ISNUMBER(MATCH(TRIM(B143),TaskNames,0)))),"Tarea no válida","OK"))))</f>
        <v/>
      </c>
      <c r="F143" s="59">
        <f>IF(G143=1,J143-WEEKDAY(J143,2)+1,"")</f>
        <v/>
      </c>
      <c r="G143" s="60">
        <f>IF(E143="OK",1,0)</f>
        <v/>
      </c>
      <c r="H143" s="60">
        <f>IF(G143=1,IF(TRIM(B143)="",0,MATCH(TRIM(B143),TaskNames,0)),0)</f>
        <v/>
      </c>
      <c r="I143" s="60">
        <f>IF(G143=1,C143,0)</f>
        <v/>
      </c>
      <c r="J143" s="60">
        <f>IF(G143=1,INT(A143),0)</f>
        <v/>
      </c>
    </row>
    <row r="144">
      <c r="A144" s="32" t="n"/>
      <c r="B144" s="41" t="n"/>
      <c r="C144" s="35" t="n"/>
      <c r="D144" s="41" t="n"/>
      <c r="E144" s="55">
        <f>IF(COUNTA(A144:D144)=0,"",IF(NOT(ISNUMBER(A144)),"Falta la fecha",IF(IF(ISNUMBER(C144),C144&lt;=0,TRUE),"Sin minutos",IF(AND(TRIM(B144)&lt;&gt;"",NOT(ISNUMBER(MATCH(TRIM(B144),TaskNames,0)))),"Tarea no válida","OK"))))</f>
        <v/>
      </c>
      <c r="F144" s="59">
        <f>IF(G144=1,J144-WEEKDAY(J144,2)+1,"")</f>
        <v/>
      </c>
      <c r="G144" s="60">
        <f>IF(E144="OK",1,0)</f>
        <v/>
      </c>
      <c r="H144" s="60">
        <f>IF(G144=1,IF(TRIM(B144)="",0,MATCH(TRIM(B144),TaskNames,0)),0)</f>
        <v/>
      </c>
      <c r="I144" s="60">
        <f>IF(G144=1,C144,0)</f>
        <v/>
      </c>
      <c r="J144" s="60">
        <f>IF(G144=1,INT(A144),0)</f>
        <v/>
      </c>
    </row>
    <row r="145">
      <c r="A145" s="32" t="n"/>
      <c r="B145" s="41" t="n"/>
      <c r="C145" s="35" t="n"/>
      <c r="D145" s="41" t="n"/>
      <c r="E145" s="55">
        <f>IF(COUNTA(A145:D145)=0,"",IF(NOT(ISNUMBER(A145)),"Falta la fecha",IF(IF(ISNUMBER(C145),C145&lt;=0,TRUE),"Sin minutos",IF(AND(TRIM(B145)&lt;&gt;"",NOT(ISNUMBER(MATCH(TRIM(B145),TaskNames,0)))),"Tarea no válida","OK"))))</f>
        <v/>
      </c>
      <c r="F145" s="59">
        <f>IF(G145=1,J145-WEEKDAY(J145,2)+1,"")</f>
        <v/>
      </c>
      <c r="G145" s="60">
        <f>IF(E145="OK",1,0)</f>
        <v/>
      </c>
      <c r="H145" s="60">
        <f>IF(G145=1,IF(TRIM(B145)="",0,MATCH(TRIM(B145),TaskNames,0)),0)</f>
        <v/>
      </c>
      <c r="I145" s="60">
        <f>IF(G145=1,C145,0)</f>
        <v/>
      </c>
      <c r="J145" s="60">
        <f>IF(G145=1,INT(A145),0)</f>
        <v/>
      </c>
    </row>
    <row r="146">
      <c r="A146" s="32" t="n"/>
      <c r="B146" s="41" t="n"/>
      <c r="C146" s="35" t="n"/>
      <c r="D146" s="41" t="n"/>
      <c r="E146" s="55">
        <f>IF(COUNTA(A146:D146)=0,"",IF(NOT(ISNUMBER(A146)),"Falta la fecha",IF(IF(ISNUMBER(C146),C146&lt;=0,TRUE),"Sin minutos",IF(AND(TRIM(B146)&lt;&gt;"",NOT(ISNUMBER(MATCH(TRIM(B146),TaskNames,0)))),"Tarea no válida","OK"))))</f>
        <v/>
      </c>
      <c r="F146" s="59">
        <f>IF(G146=1,J146-WEEKDAY(J146,2)+1,"")</f>
        <v/>
      </c>
      <c r="G146" s="60">
        <f>IF(E146="OK",1,0)</f>
        <v/>
      </c>
      <c r="H146" s="60">
        <f>IF(G146=1,IF(TRIM(B146)="",0,MATCH(TRIM(B146),TaskNames,0)),0)</f>
        <v/>
      </c>
      <c r="I146" s="60">
        <f>IF(G146=1,C146,0)</f>
        <v/>
      </c>
      <c r="J146" s="60">
        <f>IF(G146=1,INT(A146),0)</f>
        <v/>
      </c>
    </row>
    <row r="147">
      <c r="A147" s="32" t="n"/>
      <c r="B147" s="41" t="n"/>
      <c r="C147" s="35" t="n"/>
      <c r="D147" s="41" t="n"/>
      <c r="E147" s="55">
        <f>IF(COUNTA(A147:D147)=0,"",IF(NOT(ISNUMBER(A147)),"Falta la fecha",IF(IF(ISNUMBER(C147),C147&lt;=0,TRUE),"Sin minutos",IF(AND(TRIM(B147)&lt;&gt;"",NOT(ISNUMBER(MATCH(TRIM(B147),TaskNames,0)))),"Tarea no válida","OK"))))</f>
        <v/>
      </c>
      <c r="F147" s="59">
        <f>IF(G147=1,J147-WEEKDAY(J147,2)+1,"")</f>
        <v/>
      </c>
      <c r="G147" s="60">
        <f>IF(E147="OK",1,0)</f>
        <v/>
      </c>
      <c r="H147" s="60">
        <f>IF(G147=1,IF(TRIM(B147)="",0,MATCH(TRIM(B147),TaskNames,0)),0)</f>
        <v/>
      </c>
      <c r="I147" s="60">
        <f>IF(G147=1,C147,0)</f>
        <v/>
      </c>
      <c r="J147" s="60">
        <f>IF(G147=1,INT(A147),0)</f>
        <v/>
      </c>
    </row>
    <row r="148">
      <c r="A148" s="32" t="n"/>
      <c r="B148" s="41" t="n"/>
      <c r="C148" s="35" t="n"/>
      <c r="D148" s="41" t="n"/>
      <c r="E148" s="55">
        <f>IF(COUNTA(A148:D148)=0,"",IF(NOT(ISNUMBER(A148)),"Falta la fecha",IF(IF(ISNUMBER(C148),C148&lt;=0,TRUE),"Sin minutos",IF(AND(TRIM(B148)&lt;&gt;"",NOT(ISNUMBER(MATCH(TRIM(B148),TaskNames,0)))),"Tarea no válida","OK"))))</f>
        <v/>
      </c>
      <c r="F148" s="59">
        <f>IF(G148=1,J148-WEEKDAY(J148,2)+1,"")</f>
        <v/>
      </c>
      <c r="G148" s="60">
        <f>IF(E148="OK",1,0)</f>
        <v/>
      </c>
      <c r="H148" s="60">
        <f>IF(G148=1,IF(TRIM(B148)="",0,MATCH(TRIM(B148),TaskNames,0)),0)</f>
        <v/>
      </c>
      <c r="I148" s="60">
        <f>IF(G148=1,C148,0)</f>
        <v/>
      </c>
      <c r="J148" s="60">
        <f>IF(G148=1,INT(A148),0)</f>
        <v/>
      </c>
    </row>
    <row r="149">
      <c r="A149" s="32" t="n"/>
      <c r="B149" s="41" t="n"/>
      <c r="C149" s="35" t="n"/>
      <c r="D149" s="41" t="n"/>
      <c r="E149" s="55">
        <f>IF(COUNTA(A149:D149)=0,"",IF(NOT(ISNUMBER(A149)),"Falta la fecha",IF(IF(ISNUMBER(C149),C149&lt;=0,TRUE),"Sin minutos",IF(AND(TRIM(B149)&lt;&gt;"",NOT(ISNUMBER(MATCH(TRIM(B149),TaskNames,0)))),"Tarea no válida","OK"))))</f>
        <v/>
      </c>
      <c r="F149" s="59">
        <f>IF(G149=1,J149-WEEKDAY(J149,2)+1,"")</f>
        <v/>
      </c>
      <c r="G149" s="60">
        <f>IF(E149="OK",1,0)</f>
        <v/>
      </c>
      <c r="H149" s="60">
        <f>IF(G149=1,IF(TRIM(B149)="",0,MATCH(TRIM(B149),TaskNames,0)),0)</f>
        <v/>
      </c>
      <c r="I149" s="60">
        <f>IF(G149=1,C149,0)</f>
        <v/>
      </c>
      <c r="J149" s="60">
        <f>IF(G149=1,INT(A149),0)</f>
        <v/>
      </c>
    </row>
    <row r="150">
      <c r="A150" s="32" t="n"/>
      <c r="B150" s="41" t="n"/>
      <c r="C150" s="35" t="n"/>
      <c r="D150" s="41" t="n"/>
      <c r="E150" s="55">
        <f>IF(COUNTA(A150:D150)=0,"",IF(NOT(ISNUMBER(A150)),"Falta la fecha",IF(IF(ISNUMBER(C150),C150&lt;=0,TRUE),"Sin minutos",IF(AND(TRIM(B150)&lt;&gt;"",NOT(ISNUMBER(MATCH(TRIM(B150),TaskNames,0)))),"Tarea no válida","OK"))))</f>
        <v/>
      </c>
      <c r="F150" s="59">
        <f>IF(G150=1,J150-WEEKDAY(J150,2)+1,"")</f>
        <v/>
      </c>
      <c r="G150" s="60">
        <f>IF(E150="OK",1,0)</f>
        <v/>
      </c>
      <c r="H150" s="60">
        <f>IF(G150=1,IF(TRIM(B150)="",0,MATCH(TRIM(B150),TaskNames,0)),0)</f>
        <v/>
      </c>
      <c r="I150" s="60">
        <f>IF(G150=1,C150,0)</f>
        <v/>
      </c>
      <c r="J150" s="60">
        <f>IF(G150=1,INT(A150),0)</f>
        <v/>
      </c>
    </row>
    <row r="151">
      <c r="A151" s="32" t="n"/>
      <c r="B151" s="41" t="n"/>
      <c r="C151" s="35" t="n"/>
      <c r="D151" s="41" t="n"/>
      <c r="E151" s="55">
        <f>IF(COUNTA(A151:D151)=0,"",IF(NOT(ISNUMBER(A151)),"Falta la fecha",IF(IF(ISNUMBER(C151),C151&lt;=0,TRUE),"Sin minutos",IF(AND(TRIM(B151)&lt;&gt;"",NOT(ISNUMBER(MATCH(TRIM(B151),TaskNames,0)))),"Tarea no válida","OK"))))</f>
        <v/>
      </c>
      <c r="F151" s="59">
        <f>IF(G151=1,J151-WEEKDAY(J151,2)+1,"")</f>
        <v/>
      </c>
      <c r="G151" s="60">
        <f>IF(E151="OK",1,0)</f>
        <v/>
      </c>
      <c r="H151" s="60">
        <f>IF(G151=1,IF(TRIM(B151)="",0,MATCH(TRIM(B151),TaskNames,0)),0)</f>
        <v/>
      </c>
      <c r="I151" s="60">
        <f>IF(G151=1,C151,0)</f>
        <v/>
      </c>
      <c r="J151" s="60">
        <f>IF(G151=1,INT(A151),0)</f>
        <v/>
      </c>
    </row>
    <row r="152">
      <c r="A152" s="32" t="n"/>
      <c r="B152" s="41" t="n"/>
      <c r="C152" s="35" t="n"/>
      <c r="D152" s="41" t="n"/>
      <c r="E152" s="55">
        <f>IF(COUNTA(A152:D152)=0,"",IF(NOT(ISNUMBER(A152)),"Falta la fecha",IF(IF(ISNUMBER(C152),C152&lt;=0,TRUE),"Sin minutos",IF(AND(TRIM(B152)&lt;&gt;"",NOT(ISNUMBER(MATCH(TRIM(B152),TaskNames,0)))),"Tarea no válida","OK"))))</f>
        <v/>
      </c>
      <c r="F152" s="59">
        <f>IF(G152=1,J152-WEEKDAY(J152,2)+1,"")</f>
        <v/>
      </c>
      <c r="G152" s="60">
        <f>IF(E152="OK",1,0)</f>
        <v/>
      </c>
      <c r="H152" s="60">
        <f>IF(G152=1,IF(TRIM(B152)="",0,MATCH(TRIM(B152),TaskNames,0)),0)</f>
        <v/>
      </c>
      <c r="I152" s="60">
        <f>IF(G152=1,C152,0)</f>
        <v/>
      </c>
      <c r="J152" s="60">
        <f>IF(G152=1,INT(A152),0)</f>
        <v/>
      </c>
    </row>
    <row r="153">
      <c r="A153" s="32" t="n"/>
      <c r="B153" s="41" t="n"/>
      <c r="C153" s="35" t="n"/>
      <c r="D153" s="41" t="n"/>
      <c r="E153" s="55">
        <f>IF(COUNTA(A153:D153)=0,"",IF(NOT(ISNUMBER(A153)),"Falta la fecha",IF(IF(ISNUMBER(C153),C153&lt;=0,TRUE),"Sin minutos",IF(AND(TRIM(B153)&lt;&gt;"",NOT(ISNUMBER(MATCH(TRIM(B153),TaskNames,0)))),"Tarea no válida","OK"))))</f>
        <v/>
      </c>
      <c r="F153" s="59">
        <f>IF(G153=1,J153-WEEKDAY(J153,2)+1,"")</f>
        <v/>
      </c>
      <c r="G153" s="60">
        <f>IF(E153="OK",1,0)</f>
        <v/>
      </c>
      <c r="H153" s="60">
        <f>IF(G153=1,IF(TRIM(B153)="",0,MATCH(TRIM(B153),TaskNames,0)),0)</f>
        <v/>
      </c>
      <c r="I153" s="60">
        <f>IF(G153=1,C153,0)</f>
        <v/>
      </c>
      <c r="J153" s="60">
        <f>IF(G153=1,INT(A153),0)</f>
        <v/>
      </c>
    </row>
    <row r="154">
      <c r="A154" s="32" t="n"/>
      <c r="B154" s="41" t="n"/>
      <c r="C154" s="35" t="n"/>
      <c r="D154" s="41" t="n"/>
      <c r="E154" s="55">
        <f>IF(COUNTA(A154:D154)=0,"",IF(NOT(ISNUMBER(A154)),"Falta la fecha",IF(IF(ISNUMBER(C154),C154&lt;=0,TRUE),"Sin minutos",IF(AND(TRIM(B154)&lt;&gt;"",NOT(ISNUMBER(MATCH(TRIM(B154),TaskNames,0)))),"Tarea no válida","OK"))))</f>
        <v/>
      </c>
      <c r="F154" s="59">
        <f>IF(G154=1,J154-WEEKDAY(J154,2)+1,"")</f>
        <v/>
      </c>
      <c r="G154" s="60">
        <f>IF(E154="OK",1,0)</f>
        <v/>
      </c>
      <c r="H154" s="60">
        <f>IF(G154=1,IF(TRIM(B154)="",0,MATCH(TRIM(B154),TaskNames,0)),0)</f>
        <v/>
      </c>
      <c r="I154" s="60">
        <f>IF(G154=1,C154,0)</f>
        <v/>
      </c>
      <c r="J154" s="60">
        <f>IF(G154=1,INT(A154),0)</f>
        <v/>
      </c>
    </row>
    <row r="155">
      <c r="A155" s="32" t="n"/>
      <c r="B155" s="41" t="n"/>
      <c r="C155" s="35" t="n"/>
      <c r="D155" s="41" t="n"/>
      <c r="E155" s="55">
        <f>IF(COUNTA(A155:D155)=0,"",IF(NOT(ISNUMBER(A155)),"Falta la fecha",IF(IF(ISNUMBER(C155),C155&lt;=0,TRUE),"Sin minutos",IF(AND(TRIM(B155)&lt;&gt;"",NOT(ISNUMBER(MATCH(TRIM(B155),TaskNames,0)))),"Tarea no válida","OK"))))</f>
        <v/>
      </c>
      <c r="F155" s="59">
        <f>IF(G155=1,J155-WEEKDAY(J155,2)+1,"")</f>
        <v/>
      </c>
      <c r="G155" s="60">
        <f>IF(E155="OK",1,0)</f>
        <v/>
      </c>
      <c r="H155" s="60">
        <f>IF(G155=1,IF(TRIM(B155)="",0,MATCH(TRIM(B155),TaskNames,0)),0)</f>
        <v/>
      </c>
      <c r="I155" s="60">
        <f>IF(G155=1,C155,0)</f>
        <v/>
      </c>
      <c r="J155" s="60">
        <f>IF(G155=1,INT(A155),0)</f>
        <v/>
      </c>
    </row>
    <row r="156">
      <c r="A156" s="32" t="n"/>
      <c r="B156" s="41" t="n"/>
      <c r="C156" s="35" t="n"/>
      <c r="D156" s="41" t="n"/>
      <c r="E156" s="55">
        <f>IF(COUNTA(A156:D156)=0,"",IF(NOT(ISNUMBER(A156)),"Falta la fecha",IF(IF(ISNUMBER(C156),C156&lt;=0,TRUE),"Sin minutos",IF(AND(TRIM(B156)&lt;&gt;"",NOT(ISNUMBER(MATCH(TRIM(B156),TaskNames,0)))),"Tarea no válida","OK"))))</f>
        <v/>
      </c>
      <c r="F156" s="59">
        <f>IF(G156=1,J156-WEEKDAY(J156,2)+1,"")</f>
        <v/>
      </c>
      <c r="G156" s="60">
        <f>IF(E156="OK",1,0)</f>
        <v/>
      </c>
      <c r="H156" s="60">
        <f>IF(G156=1,IF(TRIM(B156)="",0,MATCH(TRIM(B156),TaskNames,0)),0)</f>
        <v/>
      </c>
      <c r="I156" s="60">
        <f>IF(G156=1,C156,0)</f>
        <v/>
      </c>
      <c r="J156" s="60">
        <f>IF(G156=1,INT(A156),0)</f>
        <v/>
      </c>
    </row>
    <row r="157">
      <c r="A157" s="32" t="n"/>
      <c r="B157" s="41" t="n"/>
      <c r="C157" s="35" t="n"/>
      <c r="D157" s="41" t="n"/>
      <c r="E157" s="55">
        <f>IF(COUNTA(A157:D157)=0,"",IF(NOT(ISNUMBER(A157)),"Falta la fecha",IF(IF(ISNUMBER(C157),C157&lt;=0,TRUE),"Sin minutos",IF(AND(TRIM(B157)&lt;&gt;"",NOT(ISNUMBER(MATCH(TRIM(B157),TaskNames,0)))),"Tarea no válida","OK"))))</f>
        <v/>
      </c>
      <c r="F157" s="59">
        <f>IF(G157=1,J157-WEEKDAY(J157,2)+1,"")</f>
        <v/>
      </c>
      <c r="G157" s="60">
        <f>IF(E157="OK",1,0)</f>
        <v/>
      </c>
      <c r="H157" s="60">
        <f>IF(G157=1,IF(TRIM(B157)="",0,MATCH(TRIM(B157),TaskNames,0)),0)</f>
        <v/>
      </c>
      <c r="I157" s="60">
        <f>IF(G157=1,C157,0)</f>
        <v/>
      </c>
      <c r="J157" s="60">
        <f>IF(G157=1,INT(A157),0)</f>
        <v/>
      </c>
    </row>
    <row r="158">
      <c r="A158" s="32" t="n"/>
      <c r="B158" s="41" t="n"/>
      <c r="C158" s="35" t="n"/>
      <c r="D158" s="41" t="n"/>
      <c r="E158" s="55">
        <f>IF(COUNTA(A158:D158)=0,"",IF(NOT(ISNUMBER(A158)),"Falta la fecha",IF(IF(ISNUMBER(C158),C158&lt;=0,TRUE),"Sin minutos",IF(AND(TRIM(B158)&lt;&gt;"",NOT(ISNUMBER(MATCH(TRIM(B158),TaskNames,0)))),"Tarea no válida","OK"))))</f>
        <v/>
      </c>
      <c r="F158" s="59">
        <f>IF(G158=1,J158-WEEKDAY(J158,2)+1,"")</f>
        <v/>
      </c>
      <c r="G158" s="60">
        <f>IF(E158="OK",1,0)</f>
        <v/>
      </c>
      <c r="H158" s="60">
        <f>IF(G158=1,IF(TRIM(B158)="",0,MATCH(TRIM(B158),TaskNames,0)),0)</f>
        <v/>
      </c>
      <c r="I158" s="60">
        <f>IF(G158=1,C158,0)</f>
        <v/>
      </c>
      <c r="J158" s="60">
        <f>IF(G158=1,INT(A158),0)</f>
        <v/>
      </c>
    </row>
    <row r="159">
      <c r="A159" s="32" t="n"/>
      <c r="B159" s="41" t="n"/>
      <c r="C159" s="35" t="n"/>
      <c r="D159" s="41" t="n"/>
      <c r="E159" s="55">
        <f>IF(COUNTA(A159:D159)=0,"",IF(NOT(ISNUMBER(A159)),"Falta la fecha",IF(IF(ISNUMBER(C159),C159&lt;=0,TRUE),"Sin minutos",IF(AND(TRIM(B159)&lt;&gt;"",NOT(ISNUMBER(MATCH(TRIM(B159),TaskNames,0)))),"Tarea no válida","OK"))))</f>
        <v/>
      </c>
      <c r="F159" s="59">
        <f>IF(G159=1,J159-WEEKDAY(J159,2)+1,"")</f>
        <v/>
      </c>
      <c r="G159" s="60">
        <f>IF(E159="OK",1,0)</f>
        <v/>
      </c>
      <c r="H159" s="60">
        <f>IF(G159=1,IF(TRIM(B159)="",0,MATCH(TRIM(B159),TaskNames,0)),0)</f>
        <v/>
      </c>
      <c r="I159" s="60">
        <f>IF(G159=1,C159,0)</f>
        <v/>
      </c>
      <c r="J159" s="60">
        <f>IF(G159=1,INT(A159),0)</f>
        <v/>
      </c>
    </row>
    <row r="160">
      <c r="A160" s="32" t="n"/>
      <c r="B160" s="41" t="n"/>
      <c r="C160" s="35" t="n"/>
      <c r="D160" s="41" t="n"/>
      <c r="E160" s="55">
        <f>IF(COUNTA(A160:D160)=0,"",IF(NOT(ISNUMBER(A160)),"Falta la fecha",IF(IF(ISNUMBER(C160),C160&lt;=0,TRUE),"Sin minutos",IF(AND(TRIM(B160)&lt;&gt;"",NOT(ISNUMBER(MATCH(TRIM(B160),TaskNames,0)))),"Tarea no válida","OK"))))</f>
        <v/>
      </c>
      <c r="F160" s="59">
        <f>IF(G160=1,J160-WEEKDAY(J160,2)+1,"")</f>
        <v/>
      </c>
      <c r="G160" s="60">
        <f>IF(E160="OK",1,0)</f>
        <v/>
      </c>
      <c r="H160" s="60">
        <f>IF(G160=1,IF(TRIM(B160)="",0,MATCH(TRIM(B160),TaskNames,0)),0)</f>
        <v/>
      </c>
      <c r="I160" s="60">
        <f>IF(G160=1,C160,0)</f>
        <v/>
      </c>
      <c r="J160" s="60">
        <f>IF(G160=1,INT(A160),0)</f>
        <v/>
      </c>
    </row>
    <row r="161">
      <c r="A161" s="32" t="n"/>
      <c r="B161" s="41" t="n"/>
      <c r="C161" s="35" t="n"/>
      <c r="D161" s="41" t="n"/>
      <c r="E161" s="55">
        <f>IF(COUNTA(A161:D161)=0,"",IF(NOT(ISNUMBER(A161)),"Falta la fecha",IF(IF(ISNUMBER(C161),C161&lt;=0,TRUE),"Sin minutos",IF(AND(TRIM(B161)&lt;&gt;"",NOT(ISNUMBER(MATCH(TRIM(B161),TaskNames,0)))),"Tarea no válida","OK"))))</f>
        <v/>
      </c>
      <c r="F161" s="59">
        <f>IF(G161=1,J161-WEEKDAY(J161,2)+1,"")</f>
        <v/>
      </c>
      <c r="G161" s="60">
        <f>IF(E161="OK",1,0)</f>
        <v/>
      </c>
      <c r="H161" s="60">
        <f>IF(G161=1,IF(TRIM(B161)="",0,MATCH(TRIM(B161),TaskNames,0)),0)</f>
        <v/>
      </c>
      <c r="I161" s="60">
        <f>IF(G161=1,C161,0)</f>
        <v/>
      </c>
      <c r="J161" s="60">
        <f>IF(G161=1,INT(A161),0)</f>
        <v/>
      </c>
    </row>
    <row r="162">
      <c r="A162" s="32" t="n"/>
      <c r="B162" s="41" t="n"/>
      <c r="C162" s="35" t="n"/>
      <c r="D162" s="41" t="n"/>
      <c r="E162" s="55">
        <f>IF(COUNTA(A162:D162)=0,"",IF(NOT(ISNUMBER(A162)),"Falta la fecha",IF(IF(ISNUMBER(C162),C162&lt;=0,TRUE),"Sin minutos",IF(AND(TRIM(B162)&lt;&gt;"",NOT(ISNUMBER(MATCH(TRIM(B162),TaskNames,0)))),"Tarea no válida","OK"))))</f>
        <v/>
      </c>
      <c r="F162" s="59">
        <f>IF(G162=1,J162-WEEKDAY(J162,2)+1,"")</f>
        <v/>
      </c>
      <c r="G162" s="60">
        <f>IF(E162="OK",1,0)</f>
        <v/>
      </c>
      <c r="H162" s="60">
        <f>IF(G162=1,IF(TRIM(B162)="",0,MATCH(TRIM(B162),TaskNames,0)),0)</f>
        <v/>
      </c>
      <c r="I162" s="60">
        <f>IF(G162=1,C162,0)</f>
        <v/>
      </c>
      <c r="J162" s="60">
        <f>IF(G162=1,INT(A162),0)</f>
        <v/>
      </c>
    </row>
    <row r="163">
      <c r="A163" s="32" t="n"/>
      <c r="B163" s="41" t="n"/>
      <c r="C163" s="35" t="n"/>
      <c r="D163" s="41" t="n"/>
      <c r="E163" s="55">
        <f>IF(COUNTA(A163:D163)=0,"",IF(NOT(ISNUMBER(A163)),"Falta la fecha",IF(IF(ISNUMBER(C163),C163&lt;=0,TRUE),"Sin minutos",IF(AND(TRIM(B163)&lt;&gt;"",NOT(ISNUMBER(MATCH(TRIM(B163),TaskNames,0)))),"Tarea no válida","OK"))))</f>
        <v/>
      </c>
      <c r="F163" s="59">
        <f>IF(G163=1,J163-WEEKDAY(J163,2)+1,"")</f>
        <v/>
      </c>
      <c r="G163" s="60">
        <f>IF(E163="OK",1,0)</f>
        <v/>
      </c>
      <c r="H163" s="60">
        <f>IF(G163=1,IF(TRIM(B163)="",0,MATCH(TRIM(B163),TaskNames,0)),0)</f>
        <v/>
      </c>
      <c r="I163" s="60">
        <f>IF(G163=1,C163,0)</f>
        <v/>
      </c>
      <c r="J163" s="60">
        <f>IF(G163=1,INT(A163),0)</f>
        <v/>
      </c>
    </row>
    <row r="164">
      <c r="A164" s="32" t="n"/>
      <c r="B164" s="41" t="n"/>
      <c r="C164" s="35" t="n"/>
      <c r="D164" s="41" t="n"/>
      <c r="E164" s="55">
        <f>IF(COUNTA(A164:D164)=0,"",IF(NOT(ISNUMBER(A164)),"Falta la fecha",IF(IF(ISNUMBER(C164),C164&lt;=0,TRUE),"Sin minutos",IF(AND(TRIM(B164)&lt;&gt;"",NOT(ISNUMBER(MATCH(TRIM(B164),TaskNames,0)))),"Tarea no válida","OK"))))</f>
        <v/>
      </c>
      <c r="F164" s="59">
        <f>IF(G164=1,J164-WEEKDAY(J164,2)+1,"")</f>
        <v/>
      </c>
      <c r="G164" s="60">
        <f>IF(E164="OK",1,0)</f>
        <v/>
      </c>
      <c r="H164" s="60">
        <f>IF(G164=1,IF(TRIM(B164)="",0,MATCH(TRIM(B164),TaskNames,0)),0)</f>
        <v/>
      </c>
      <c r="I164" s="60">
        <f>IF(G164=1,C164,0)</f>
        <v/>
      </c>
      <c r="J164" s="60">
        <f>IF(G164=1,INT(A164),0)</f>
        <v/>
      </c>
    </row>
    <row r="165">
      <c r="A165" s="32" t="n"/>
      <c r="B165" s="41" t="n"/>
      <c r="C165" s="35" t="n"/>
      <c r="D165" s="41" t="n"/>
      <c r="E165" s="55">
        <f>IF(COUNTA(A165:D165)=0,"",IF(NOT(ISNUMBER(A165)),"Falta la fecha",IF(IF(ISNUMBER(C165),C165&lt;=0,TRUE),"Sin minutos",IF(AND(TRIM(B165)&lt;&gt;"",NOT(ISNUMBER(MATCH(TRIM(B165),TaskNames,0)))),"Tarea no válida","OK"))))</f>
        <v/>
      </c>
      <c r="F165" s="59">
        <f>IF(G165=1,J165-WEEKDAY(J165,2)+1,"")</f>
        <v/>
      </c>
      <c r="G165" s="60">
        <f>IF(E165="OK",1,0)</f>
        <v/>
      </c>
      <c r="H165" s="60">
        <f>IF(G165=1,IF(TRIM(B165)="",0,MATCH(TRIM(B165),TaskNames,0)),0)</f>
        <v/>
      </c>
      <c r="I165" s="60">
        <f>IF(G165=1,C165,0)</f>
        <v/>
      </c>
      <c r="J165" s="60">
        <f>IF(G165=1,INT(A165),0)</f>
        <v/>
      </c>
    </row>
    <row r="166">
      <c r="A166" s="32" t="n"/>
      <c r="B166" s="41" t="n"/>
      <c r="C166" s="35" t="n"/>
      <c r="D166" s="41" t="n"/>
      <c r="E166" s="55">
        <f>IF(COUNTA(A166:D166)=0,"",IF(NOT(ISNUMBER(A166)),"Falta la fecha",IF(IF(ISNUMBER(C166),C166&lt;=0,TRUE),"Sin minutos",IF(AND(TRIM(B166)&lt;&gt;"",NOT(ISNUMBER(MATCH(TRIM(B166),TaskNames,0)))),"Tarea no válida","OK"))))</f>
        <v/>
      </c>
      <c r="F166" s="59">
        <f>IF(G166=1,J166-WEEKDAY(J166,2)+1,"")</f>
        <v/>
      </c>
      <c r="G166" s="60">
        <f>IF(E166="OK",1,0)</f>
        <v/>
      </c>
      <c r="H166" s="60">
        <f>IF(G166=1,IF(TRIM(B166)="",0,MATCH(TRIM(B166),TaskNames,0)),0)</f>
        <v/>
      </c>
      <c r="I166" s="60">
        <f>IF(G166=1,C166,0)</f>
        <v/>
      </c>
      <c r="J166" s="60">
        <f>IF(G166=1,INT(A166),0)</f>
        <v/>
      </c>
    </row>
    <row r="167">
      <c r="A167" s="32" t="n"/>
      <c r="B167" s="41" t="n"/>
      <c r="C167" s="35" t="n"/>
      <c r="D167" s="41" t="n"/>
      <c r="E167" s="55">
        <f>IF(COUNTA(A167:D167)=0,"",IF(NOT(ISNUMBER(A167)),"Falta la fecha",IF(IF(ISNUMBER(C167),C167&lt;=0,TRUE),"Sin minutos",IF(AND(TRIM(B167)&lt;&gt;"",NOT(ISNUMBER(MATCH(TRIM(B167),TaskNames,0)))),"Tarea no válida","OK"))))</f>
        <v/>
      </c>
      <c r="F167" s="59">
        <f>IF(G167=1,J167-WEEKDAY(J167,2)+1,"")</f>
        <v/>
      </c>
      <c r="G167" s="60">
        <f>IF(E167="OK",1,0)</f>
        <v/>
      </c>
      <c r="H167" s="60">
        <f>IF(G167=1,IF(TRIM(B167)="",0,MATCH(TRIM(B167),TaskNames,0)),0)</f>
        <v/>
      </c>
      <c r="I167" s="60">
        <f>IF(G167=1,C167,0)</f>
        <v/>
      </c>
      <c r="J167" s="60">
        <f>IF(G167=1,INT(A167),0)</f>
        <v/>
      </c>
    </row>
    <row r="168">
      <c r="A168" s="32" t="n"/>
      <c r="B168" s="41" t="n"/>
      <c r="C168" s="35" t="n"/>
      <c r="D168" s="41" t="n"/>
      <c r="E168" s="55">
        <f>IF(COUNTA(A168:D168)=0,"",IF(NOT(ISNUMBER(A168)),"Falta la fecha",IF(IF(ISNUMBER(C168),C168&lt;=0,TRUE),"Sin minutos",IF(AND(TRIM(B168)&lt;&gt;"",NOT(ISNUMBER(MATCH(TRIM(B168),TaskNames,0)))),"Tarea no válida","OK"))))</f>
        <v/>
      </c>
      <c r="F168" s="59">
        <f>IF(G168=1,J168-WEEKDAY(J168,2)+1,"")</f>
        <v/>
      </c>
      <c r="G168" s="60">
        <f>IF(E168="OK",1,0)</f>
        <v/>
      </c>
      <c r="H168" s="60">
        <f>IF(G168=1,IF(TRIM(B168)="",0,MATCH(TRIM(B168),TaskNames,0)),0)</f>
        <v/>
      </c>
      <c r="I168" s="60">
        <f>IF(G168=1,C168,0)</f>
        <v/>
      </c>
      <c r="J168" s="60">
        <f>IF(G168=1,INT(A168),0)</f>
        <v/>
      </c>
    </row>
    <row r="169">
      <c r="A169" s="32" t="n"/>
      <c r="B169" s="41" t="n"/>
      <c r="C169" s="35" t="n"/>
      <c r="D169" s="41" t="n"/>
      <c r="E169" s="55">
        <f>IF(COUNTA(A169:D169)=0,"",IF(NOT(ISNUMBER(A169)),"Falta la fecha",IF(IF(ISNUMBER(C169),C169&lt;=0,TRUE),"Sin minutos",IF(AND(TRIM(B169)&lt;&gt;"",NOT(ISNUMBER(MATCH(TRIM(B169),TaskNames,0)))),"Tarea no válida","OK"))))</f>
        <v/>
      </c>
      <c r="F169" s="59">
        <f>IF(G169=1,J169-WEEKDAY(J169,2)+1,"")</f>
        <v/>
      </c>
      <c r="G169" s="60">
        <f>IF(E169="OK",1,0)</f>
        <v/>
      </c>
      <c r="H169" s="60">
        <f>IF(G169=1,IF(TRIM(B169)="",0,MATCH(TRIM(B169),TaskNames,0)),0)</f>
        <v/>
      </c>
      <c r="I169" s="60">
        <f>IF(G169=1,C169,0)</f>
        <v/>
      </c>
      <c r="J169" s="60">
        <f>IF(G169=1,INT(A169),0)</f>
        <v/>
      </c>
    </row>
    <row r="170">
      <c r="A170" s="32" t="n"/>
      <c r="B170" s="41" t="n"/>
      <c r="C170" s="35" t="n"/>
      <c r="D170" s="41" t="n"/>
      <c r="E170" s="55">
        <f>IF(COUNTA(A170:D170)=0,"",IF(NOT(ISNUMBER(A170)),"Falta la fecha",IF(IF(ISNUMBER(C170),C170&lt;=0,TRUE),"Sin minutos",IF(AND(TRIM(B170)&lt;&gt;"",NOT(ISNUMBER(MATCH(TRIM(B170),TaskNames,0)))),"Tarea no válida","OK"))))</f>
        <v/>
      </c>
      <c r="F170" s="59">
        <f>IF(G170=1,J170-WEEKDAY(J170,2)+1,"")</f>
        <v/>
      </c>
      <c r="G170" s="60">
        <f>IF(E170="OK",1,0)</f>
        <v/>
      </c>
      <c r="H170" s="60">
        <f>IF(G170=1,IF(TRIM(B170)="",0,MATCH(TRIM(B170),TaskNames,0)),0)</f>
        <v/>
      </c>
      <c r="I170" s="60">
        <f>IF(G170=1,C170,0)</f>
        <v/>
      </c>
      <c r="J170" s="60">
        <f>IF(G170=1,INT(A170),0)</f>
        <v/>
      </c>
    </row>
    <row r="171">
      <c r="A171" s="32" t="n"/>
      <c r="B171" s="41" t="n"/>
      <c r="C171" s="35" t="n"/>
      <c r="D171" s="41" t="n"/>
      <c r="E171" s="55">
        <f>IF(COUNTA(A171:D171)=0,"",IF(NOT(ISNUMBER(A171)),"Falta la fecha",IF(IF(ISNUMBER(C171),C171&lt;=0,TRUE),"Sin minutos",IF(AND(TRIM(B171)&lt;&gt;"",NOT(ISNUMBER(MATCH(TRIM(B171),TaskNames,0)))),"Tarea no válida","OK"))))</f>
        <v/>
      </c>
      <c r="F171" s="59">
        <f>IF(G171=1,J171-WEEKDAY(J171,2)+1,"")</f>
        <v/>
      </c>
      <c r="G171" s="60">
        <f>IF(E171="OK",1,0)</f>
        <v/>
      </c>
      <c r="H171" s="60">
        <f>IF(G171=1,IF(TRIM(B171)="",0,MATCH(TRIM(B171),TaskNames,0)),0)</f>
        <v/>
      </c>
      <c r="I171" s="60">
        <f>IF(G171=1,C171,0)</f>
        <v/>
      </c>
      <c r="J171" s="60">
        <f>IF(G171=1,INT(A171),0)</f>
        <v/>
      </c>
    </row>
    <row r="172">
      <c r="A172" s="32" t="n"/>
      <c r="B172" s="41" t="n"/>
      <c r="C172" s="35" t="n"/>
      <c r="D172" s="41" t="n"/>
      <c r="E172" s="55">
        <f>IF(COUNTA(A172:D172)=0,"",IF(NOT(ISNUMBER(A172)),"Falta la fecha",IF(IF(ISNUMBER(C172),C172&lt;=0,TRUE),"Sin minutos",IF(AND(TRIM(B172)&lt;&gt;"",NOT(ISNUMBER(MATCH(TRIM(B172),TaskNames,0)))),"Tarea no válida","OK"))))</f>
        <v/>
      </c>
      <c r="F172" s="59">
        <f>IF(G172=1,J172-WEEKDAY(J172,2)+1,"")</f>
        <v/>
      </c>
      <c r="G172" s="60">
        <f>IF(E172="OK",1,0)</f>
        <v/>
      </c>
      <c r="H172" s="60">
        <f>IF(G172=1,IF(TRIM(B172)="",0,MATCH(TRIM(B172),TaskNames,0)),0)</f>
        <v/>
      </c>
      <c r="I172" s="60">
        <f>IF(G172=1,C172,0)</f>
        <v/>
      </c>
      <c r="J172" s="60">
        <f>IF(G172=1,INT(A172),0)</f>
        <v/>
      </c>
    </row>
    <row r="173">
      <c r="A173" s="32" t="n"/>
      <c r="B173" s="41" t="n"/>
      <c r="C173" s="35" t="n"/>
      <c r="D173" s="41" t="n"/>
      <c r="E173" s="55">
        <f>IF(COUNTA(A173:D173)=0,"",IF(NOT(ISNUMBER(A173)),"Falta la fecha",IF(IF(ISNUMBER(C173),C173&lt;=0,TRUE),"Sin minutos",IF(AND(TRIM(B173)&lt;&gt;"",NOT(ISNUMBER(MATCH(TRIM(B173),TaskNames,0)))),"Tarea no válida","OK"))))</f>
        <v/>
      </c>
      <c r="F173" s="59">
        <f>IF(G173=1,J173-WEEKDAY(J173,2)+1,"")</f>
        <v/>
      </c>
      <c r="G173" s="60">
        <f>IF(E173="OK",1,0)</f>
        <v/>
      </c>
      <c r="H173" s="60">
        <f>IF(G173=1,IF(TRIM(B173)="",0,MATCH(TRIM(B173),TaskNames,0)),0)</f>
        <v/>
      </c>
      <c r="I173" s="60">
        <f>IF(G173=1,C173,0)</f>
        <v/>
      </c>
      <c r="J173" s="60">
        <f>IF(G173=1,INT(A173),0)</f>
        <v/>
      </c>
    </row>
    <row r="174">
      <c r="A174" s="32" t="n"/>
      <c r="B174" s="41" t="n"/>
      <c r="C174" s="35" t="n"/>
      <c r="D174" s="41" t="n"/>
      <c r="E174" s="55">
        <f>IF(COUNTA(A174:D174)=0,"",IF(NOT(ISNUMBER(A174)),"Falta la fecha",IF(IF(ISNUMBER(C174),C174&lt;=0,TRUE),"Sin minutos",IF(AND(TRIM(B174)&lt;&gt;"",NOT(ISNUMBER(MATCH(TRIM(B174),TaskNames,0)))),"Tarea no válida","OK"))))</f>
        <v/>
      </c>
      <c r="F174" s="59">
        <f>IF(G174=1,J174-WEEKDAY(J174,2)+1,"")</f>
        <v/>
      </c>
      <c r="G174" s="60">
        <f>IF(E174="OK",1,0)</f>
        <v/>
      </c>
      <c r="H174" s="60">
        <f>IF(G174=1,IF(TRIM(B174)="",0,MATCH(TRIM(B174),TaskNames,0)),0)</f>
        <v/>
      </c>
      <c r="I174" s="60">
        <f>IF(G174=1,C174,0)</f>
        <v/>
      </c>
      <c r="J174" s="60">
        <f>IF(G174=1,INT(A174),0)</f>
        <v/>
      </c>
    </row>
    <row r="175">
      <c r="A175" s="32" t="n"/>
      <c r="B175" s="41" t="n"/>
      <c r="C175" s="35" t="n"/>
      <c r="D175" s="41" t="n"/>
      <c r="E175" s="55">
        <f>IF(COUNTA(A175:D175)=0,"",IF(NOT(ISNUMBER(A175)),"Falta la fecha",IF(IF(ISNUMBER(C175),C175&lt;=0,TRUE),"Sin minutos",IF(AND(TRIM(B175)&lt;&gt;"",NOT(ISNUMBER(MATCH(TRIM(B175),TaskNames,0)))),"Tarea no válida","OK"))))</f>
        <v/>
      </c>
      <c r="F175" s="59">
        <f>IF(G175=1,J175-WEEKDAY(J175,2)+1,"")</f>
        <v/>
      </c>
      <c r="G175" s="60">
        <f>IF(E175="OK",1,0)</f>
        <v/>
      </c>
      <c r="H175" s="60">
        <f>IF(G175=1,IF(TRIM(B175)="",0,MATCH(TRIM(B175),TaskNames,0)),0)</f>
        <v/>
      </c>
      <c r="I175" s="60">
        <f>IF(G175=1,C175,0)</f>
        <v/>
      </c>
      <c r="J175" s="60">
        <f>IF(G175=1,INT(A175),0)</f>
        <v/>
      </c>
    </row>
    <row r="176">
      <c r="A176" s="32" t="n"/>
      <c r="B176" s="41" t="n"/>
      <c r="C176" s="35" t="n"/>
      <c r="D176" s="41" t="n"/>
      <c r="E176" s="55">
        <f>IF(COUNTA(A176:D176)=0,"",IF(NOT(ISNUMBER(A176)),"Falta la fecha",IF(IF(ISNUMBER(C176),C176&lt;=0,TRUE),"Sin minutos",IF(AND(TRIM(B176)&lt;&gt;"",NOT(ISNUMBER(MATCH(TRIM(B176),TaskNames,0)))),"Tarea no válida","OK"))))</f>
        <v/>
      </c>
      <c r="F176" s="59">
        <f>IF(G176=1,J176-WEEKDAY(J176,2)+1,"")</f>
        <v/>
      </c>
      <c r="G176" s="60">
        <f>IF(E176="OK",1,0)</f>
        <v/>
      </c>
      <c r="H176" s="60">
        <f>IF(G176=1,IF(TRIM(B176)="",0,MATCH(TRIM(B176),TaskNames,0)),0)</f>
        <v/>
      </c>
      <c r="I176" s="60">
        <f>IF(G176=1,C176,0)</f>
        <v/>
      </c>
      <c r="J176" s="60">
        <f>IF(G176=1,INT(A176),0)</f>
        <v/>
      </c>
    </row>
    <row r="177">
      <c r="A177" s="32" t="n"/>
      <c r="B177" s="41" t="n"/>
      <c r="C177" s="35" t="n"/>
      <c r="D177" s="41" t="n"/>
      <c r="E177" s="55">
        <f>IF(COUNTA(A177:D177)=0,"",IF(NOT(ISNUMBER(A177)),"Falta la fecha",IF(IF(ISNUMBER(C177),C177&lt;=0,TRUE),"Sin minutos",IF(AND(TRIM(B177)&lt;&gt;"",NOT(ISNUMBER(MATCH(TRIM(B177),TaskNames,0)))),"Tarea no válida","OK"))))</f>
        <v/>
      </c>
      <c r="F177" s="59">
        <f>IF(G177=1,J177-WEEKDAY(J177,2)+1,"")</f>
        <v/>
      </c>
      <c r="G177" s="60">
        <f>IF(E177="OK",1,0)</f>
        <v/>
      </c>
      <c r="H177" s="60">
        <f>IF(G177=1,IF(TRIM(B177)="",0,MATCH(TRIM(B177),TaskNames,0)),0)</f>
        <v/>
      </c>
      <c r="I177" s="60">
        <f>IF(G177=1,C177,0)</f>
        <v/>
      </c>
      <c r="J177" s="60">
        <f>IF(G177=1,INT(A177),0)</f>
        <v/>
      </c>
    </row>
    <row r="178">
      <c r="A178" s="32" t="n"/>
      <c r="B178" s="41" t="n"/>
      <c r="C178" s="35" t="n"/>
      <c r="D178" s="41" t="n"/>
      <c r="E178" s="55">
        <f>IF(COUNTA(A178:D178)=0,"",IF(NOT(ISNUMBER(A178)),"Falta la fecha",IF(IF(ISNUMBER(C178),C178&lt;=0,TRUE),"Sin minutos",IF(AND(TRIM(B178)&lt;&gt;"",NOT(ISNUMBER(MATCH(TRIM(B178),TaskNames,0)))),"Tarea no válida","OK"))))</f>
        <v/>
      </c>
      <c r="F178" s="59">
        <f>IF(G178=1,J178-WEEKDAY(J178,2)+1,"")</f>
        <v/>
      </c>
      <c r="G178" s="60">
        <f>IF(E178="OK",1,0)</f>
        <v/>
      </c>
      <c r="H178" s="60">
        <f>IF(G178=1,IF(TRIM(B178)="",0,MATCH(TRIM(B178),TaskNames,0)),0)</f>
        <v/>
      </c>
      <c r="I178" s="60">
        <f>IF(G178=1,C178,0)</f>
        <v/>
      </c>
      <c r="J178" s="60">
        <f>IF(G178=1,INT(A178),0)</f>
        <v/>
      </c>
    </row>
    <row r="179">
      <c r="A179" s="32" t="n"/>
      <c r="B179" s="41" t="n"/>
      <c r="C179" s="35" t="n"/>
      <c r="D179" s="41" t="n"/>
      <c r="E179" s="55">
        <f>IF(COUNTA(A179:D179)=0,"",IF(NOT(ISNUMBER(A179)),"Falta la fecha",IF(IF(ISNUMBER(C179),C179&lt;=0,TRUE),"Sin minutos",IF(AND(TRIM(B179)&lt;&gt;"",NOT(ISNUMBER(MATCH(TRIM(B179),TaskNames,0)))),"Tarea no válida","OK"))))</f>
        <v/>
      </c>
      <c r="F179" s="59">
        <f>IF(G179=1,J179-WEEKDAY(J179,2)+1,"")</f>
        <v/>
      </c>
      <c r="G179" s="60">
        <f>IF(E179="OK",1,0)</f>
        <v/>
      </c>
      <c r="H179" s="60">
        <f>IF(G179=1,IF(TRIM(B179)="",0,MATCH(TRIM(B179),TaskNames,0)),0)</f>
        <v/>
      </c>
      <c r="I179" s="60">
        <f>IF(G179=1,C179,0)</f>
        <v/>
      </c>
      <c r="J179" s="60">
        <f>IF(G179=1,INT(A179),0)</f>
        <v/>
      </c>
    </row>
    <row r="180">
      <c r="A180" s="32" t="n"/>
      <c r="B180" s="41" t="n"/>
      <c r="C180" s="35" t="n"/>
      <c r="D180" s="41" t="n"/>
      <c r="E180" s="55">
        <f>IF(COUNTA(A180:D180)=0,"",IF(NOT(ISNUMBER(A180)),"Falta la fecha",IF(IF(ISNUMBER(C180),C180&lt;=0,TRUE),"Sin minutos",IF(AND(TRIM(B180)&lt;&gt;"",NOT(ISNUMBER(MATCH(TRIM(B180),TaskNames,0)))),"Tarea no válida","OK"))))</f>
        <v/>
      </c>
      <c r="F180" s="59">
        <f>IF(G180=1,J180-WEEKDAY(J180,2)+1,"")</f>
        <v/>
      </c>
      <c r="G180" s="60">
        <f>IF(E180="OK",1,0)</f>
        <v/>
      </c>
      <c r="H180" s="60">
        <f>IF(G180=1,IF(TRIM(B180)="",0,MATCH(TRIM(B180),TaskNames,0)),0)</f>
        <v/>
      </c>
      <c r="I180" s="60">
        <f>IF(G180=1,C180,0)</f>
        <v/>
      </c>
      <c r="J180" s="60">
        <f>IF(G180=1,INT(A180),0)</f>
        <v/>
      </c>
    </row>
    <row r="181">
      <c r="A181" s="32" t="n"/>
      <c r="B181" s="41" t="n"/>
      <c r="C181" s="35" t="n"/>
      <c r="D181" s="41" t="n"/>
      <c r="E181" s="55">
        <f>IF(COUNTA(A181:D181)=0,"",IF(NOT(ISNUMBER(A181)),"Falta la fecha",IF(IF(ISNUMBER(C181),C181&lt;=0,TRUE),"Sin minutos",IF(AND(TRIM(B181)&lt;&gt;"",NOT(ISNUMBER(MATCH(TRIM(B181),TaskNames,0)))),"Tarea no válida","OK"))))</f>
        <v/>
      </c>
      <c r="F181" s="59">
        <f>IF(G181=1,J181-WEEKDAY(J181,2)+1,"")</f>
        <v/>
      </c>
      <c r="G181" s="60">
        <f>IF(E181="OK",1,0)</f>
        <v/>
      </c>
      <c r="H181" s="60">
        <f>IF(G181=1,IF(TRIM(B181)="",0,MATCH(TRIM(B181),TaskNames,0)),0)</f>
        <v/>
      </c>
      <c r="I181" s="60">
        <f>IF(G181=1,C181,0)</f>
        <v/>
      </c>
      <c r="J181" s="60">
        <f>IF(G181=1,INT(A181),0)</f>
        <v/>
      </c>
    </row>
    <row r="182">
      <c r="A182" s="32" t="n"/>
      <c r="B182" s="41" t="n"/>
      <c r="C182" s="35" t="n"/>
      <c r="D182" s="41" t="n"/>
      <c r="E182" s="55">
        <f>IF(COUNTA(A182:D182)=0,"",IF(NOT(ISNUMBER(A182)),"Falta la fecha",IF(IF(ISNUMBER(C182),C182&lt;=0,TRUE),"Sin minutos",IF(AND(TRIM(B182)&lt;&gt;"",NOT(ISNUMBER(MATCH(TRIM(B182),TaskNames,0)))),"Tarea no válida","OK"))))</f>
        <v/>
      </c>
      <c r="F182" s="59">
        <f>IF(G182=1,J182-WEEKDAY(J182,2)+1,"")</f>
        <v/>
      </c>
      <c r="G182" s="60">
        <f>IF(E182="OK",1,0)</f>
        <v/>
      </c>
      <c r="H182" s="60">
        <f>IF(G182=1,IF(TRIM(B182)="",0,MATCH(TRIM(B182),TaskNames,0)),0)</f>
        <v/>
      </c>
      <c r="I182" s="60">
        <f>IF(G182=1,C182,0)</f>
        <v/>
      </c>
      <c r="J182" s="60">
        <f>IF(G182=1,INT(A182),0)</f>
        <v/>
      </c>
    </row>
    <row r="183">
      <c r="A183" s="32" t="n"/>
      <c r="B183" s="41" t="n"/>
      <c r="C183" s="35" t="n"/>
      <c r="D183" s="41" t="n"/>
      <c r="E183" s="55">
        <f>IF(COUNTA(A183:D183)=0,"",IF(NOT(ISNUMBER(A183)),"Falta la fecha",IF(IF(ISNUMBER(C183),C183&lt;=0,TRUE),"Sin minutos",IF(AND(TRIM(B183)&lt;&gt;"",NOT(ISNUMBER(MATCH(TRIM(B183),TaskNames,0)))),"Tarea no válida","OK"))))</f>
        <v/>
      </c>
      <c r="F183" s="59">
        <f>IF(G183=1,J183-WEEKDAY(J183,2)+1,"")</f>
        <v/>
      </c>
      <c r="G183" s="60">
        <f>IF(E183="OK",1,0)</f>
        <v/>
      </c>
      <c r="H183" s="60">
        <f>IF(G183=1,IF(TRIM(B183)="",0,MATCH(TRIM(B183),TaskNames,0)),0)</f>
        <v/>
      </c>
      <c r="I183" s="60">
        <f>IF(G183=1,C183,0)</f>
        <v/>
      </c>
      <c r="J183" s="60">
        <f>IF(G183=1,INT(A183),0)</f>
        <v/>
      </c>
    </row>
    <row r="184">
      <c r="A184" s="32" t="n"/>
      <c r="B184" s="41" t="n"/>
      <c r="C184" s="35" t="n"/>
      <c r="D184" s="41" t="n"/>
      <c r="E184" s="55">
        <f>IF(COUNTA(A184:D184)=0,"",IF(NOT(ISNUMBER(A184)),"Falta la fecha",IF(IF(ISNUMBER(C184),C184&lt;=0,TRUE),"Sin minutos",IF(AND(TRIM(B184)&lt;&gt;"",NOT(ISNUMBER(MATCH(TRIM(B184),TaskNames,0)))),"Tarea no válida","OK"))))</f>
        <v/>
      </c>
      <c r="F184" s="59">
        <f>IF(G184=1,J184-WEEKDAY(J184,2)+1,"")</f>
        <v/>
      </c>
      <c r="G184" s="60">
        <f>IF(E184="OK",1,0)</f>
        <v/>
      </c>
      <c r="H184" s="60">
        <f>IF(G184=1,IF(TRIM(B184)="",0,MATCH(TRIM(B184),TaskNames,0)),0)</f>
        <v/>
      </c>
      <c r="I184" s="60">
        <f>IF(G184=1,C184,0)</f>
        <v/>
      </c>
      <c r="J184" s="60">
        <f>IF(G184=1,INT(A184),0)</f>
        <v/>
      </c>
    </row>
    <row r="185">
      <c r="A185" s="32" t="n"/>
      <c r="B185" s="41" t="n"/>
      <c r="C185" s="35" t="n"/>
      <c r="D185" s="41" t="n"/>
      <c r="E185" s="55">
        <f>IF(COUNTA(A185:D185)=0,"",IF(NOT(ISNUMBER(A185)),"Falta la fecha",IF(IF(ISNUMBER(C185),C185&lt;=0,TRUE),"Sin minutos",IF(AND(TRIM(B185)&lt;&gt;"",NOT(ISNUMBER(MATCH(TRIM(B185),TaskNames,0)))),"Tarea no válida","OK"))))</f>
        <v/>
      </c>
      <c r="F185" s="59">
        <f>IF(G185=1,J185-WEEKDAY(J185,2)+1,"")</f>
        <v/>
      </c>
      <c r="G185" s="60">
        <f>IF(E185="OK",1,0)</f>
        <v/>
      </c>
      <c r="H185" s="60">
        <f>IF(G185=1,IF(TRIM(B185)="",0,MATCH(TRIM(B185),TaskNames,0)),0)</f>
        <v/>
      </c>
      <c r="I185" s="60">
        <f>IF(G185=1,C185,0)</f>
        <v/>
      </c>
      <c r="J185" s="60">
        <f>IF(G185=1,INT(A185),0)</f>
        <v/>
      </c>
    </row>
    <row r="186">
      <c r="A186" s="32" t="n"/>
      <c r="B186" s="41" t="n"/>
      <c r="C186" s="35" t="n"/>
      <c r="D186" s="41" t="n"/>
      <c r="E186" s="55">
        <f>IF(COUNTA(A186:D186)=0,"",IF(NOT(ISNUMBER(A186)),"Falta la fecha",IF(IF(ISNUMBER(C186),C186&lt;=0,TRUE),"Sin minutos",IF(AND(TRIM(B186)&lt;&gt;"",NOT(ISNUMBER(MATCH(TRIM(B186),TaskNames,0)))),"Tarea no válida","OK"))))</f>
        <v/>
      </c>
      <c r="F186" s="59">
        <f>IF(G186=1,J186-WEEKDAY(J186,2)+1,"")</f>
        <v/>
      </c>
      <c r="G186" s="60">
        <f>IF(E186="OK",1,0)</f>
        <v/>
      </c>
      <c r="H186" s="60">
        <f>IF(G186=1,IF(TRIM(B186)="",0,MATCH(TRIM(B186),TaskNames,0)),0)</f>
        <v/>
      </c>
      <c r="I186" s="60">
        <f>IF(G186=1,C186,0)</f>
        <v/>
      </c>
      <c r="J186" s="60">
        <f>IF(G186=1,INT(A186),0)</f>
        <v/>
      </c>
    </row>
    <row r="187">
      <c r="A187" s="32" t="n"/>
      <c r="B187" s="41" t="n"/>
      <c r="C187" s="35" t="n"/>
      <c r="D187" s="41" t="n"/>
      <c r="E187" s="55">
        <f>IF(COUNTA(A187:D187)=0,"",IF(NOT(ISNUMBER(A187)),"Falta la fecha",IF(IF(ISNUMBER(C187),C187&lt;=0,TRUE),"Sin minutos",IF(AND(TRIM(B187)&lt;&gt;"",NOT(ISNUMBER(MATCH(TRIM(B187),TaskNames,0)))),"Tarea no válida","OK"))))</f>
        <v/>
      </c>
      <c r="F187" s="59">
        <f>IF(G187=1,J187-WEEKDAY(J187,2)+1,"")</f>
        <v/>
      </c>
      <c r="G187" s="60">
        <f>IF(E187="OK",1,0)</f>
        <v/>
      </c>
      <c r="H187" s="60">
        <f>IF(G187=1,IF(TRIM(B187)="",0,MATCH(TRIM(B187),TaskNames,0)),0)</f>
        <v/>
      </c>
      <c r="I187" s="60">
        <f>IF(G187=1,C187,0)</f>
        <v/>
      </c>
      <c r="J187" s="60">
        <f>IF(G187=1,INT(A187),0)</f>
        <v/>
      </c>
    </row>
    <row r="188">
      <c r="A188" s="32" t="n"/>
      <c r="B188" s="41" t="n"/>
      <c r="C188" s="35" t="n"/>
      <c r="D188" s="41" t="n"/>
      <c r="E188" s="55">
        <f>IF(COUNTA(A188:D188)=0,"",IF(NOT(ISNUMBER(A188)),"Falta la fecha",IF(IF(ISNUMBER(C188),C188&lt;=0,TRUE),"Sin minutos",IF(AND(TRIM(B188)&lt;&gt;"",NOT(ISNUMBER(MATCH(TRIM(B188),TaskNames,0)))),"Tarea no válida","OK"))))</f>
        <v/>
      </c>
      <c r="F188" s="59">
        <f>IF(G188=1,J188-WEEKDAY(J188,2)+1,"")</f>
        <v/>
      </c>
      <c r="G188" s="60">
        <f>IF(E188="OK",1,0)</f>
        <v/>
      </c>
      <c r="H188" s="60">
        <f>IF(G188=1,IF(TRIM(B188)="",0,MATCH(TRIM(B188),TaskNames,0)),0)</f>
        <v/>
      </c>
      <c r="I188" s="60">
        <f>IF(G188=1,C188,0)</f>
        <v/>
      </c>
      <c r="J188" s="60">
        <f>IF(G188=1,INT(A188),0)</f>
        <v/>
      </c>
    </row>
    <row r="189">
      <c r="A189" s="32" t="n"/>
      <c r="B189" s="41" t="n"/>
      <c r="C189" s="35" t="n"/>
      <c r="D189" s="41" t="n"/>
      <c r="E189" s="55">
        <f>IF(COUNTA(A189:D189)=0,"",IF(NOT(ISNUMBER(A189)),"Falta la fecha",IF(IF(ISNUMBER(C189),C189&lt;=0,TRUE),"Sin minutos",IF(AND(TRIM(B189)&lt;&gt;"",NOT(ISNUMBER(MATCH(TRIM(B189),TaskNames,0)))),"Tarea no válida","OK"))))</f>
        <v/>
      </c>
      <c r="F189" s="59">
        <f>IF(G189=1,J189-WEEKDAY(J189,2)+1,"")</f>
        <v/>
      </c>
      <c r="G189" s="60">
        <f>IF(E189="OK",1,0)</f>
        <v/>
      </c>
      <c r="H189" s="60">
        <f>IF(G189=1,IF(TRIM(B189)="",0,MATCH(TRIM(B189),TaskNames,0)),0)</f>
        <v/>
      </c>
      <c r="I189" s="60">
        <f>IF(G189=1,C189,0)</f>
        <v/>
      </c>
      <c r="J189" s="60">
        <f>IF(G189=1,INT(A189),0)</f>
        <v/>
      </c>
    </row>
    <row r="190">
      <c r="A190" s="32" t="n"/>
      <c r="B190" s="41" t="n"/>
      <c r="C190" s="35" t="n"/>
      <c r="D190" s="41" t="n"/>
      <c r="E190" s="55">
        <f>IF(COUNTA(A190:D190)=0,"",IF(NOT(ISNUMBER(A190)),"Falta la fecha",IF(IF(ISNUMBER(C190),C190&lt;=0,TRUE),"Sin minutos",IF(AND(TRIM(B190)&lt;&gt;"",NOT(ISNUMBER(MATCH(TRIM(B190),TaskNames,0)))),"Tarea no válida","OK"))))</f>
        <v/>
      </c>
      <c r="F190" s="59">
        <f>IF(G190=1,J190-WEEKDAY(J190,2)+1,"")</f>
        <v/>
      </c>
      <c r="G190" s="60">
        <f>IF(E190="OK",1,0)</f>
        <v/>
      </c>
      <c r="H190" s="60">
        <f>IF(G190=1,IF(TRIM(B190)="",0,MATCH(TRIM(B190),TaskNames,0)),0)</f>
        <v/>
      </c>
      <c r="I190" s="60">
        <f>IF(G190=1,C190,0)</f>
        <v/>
      </c>
      <c r="J190" s="60">
        <f>IF(G190=1,INT(A190),0)</f>
        <v/>
      </c>
    </row>
    <row r="191">
      <c r="A191" s="32" t="n"/>
      <c r="B191" s="41" t="n"/>
      <c r="C191" s="35" t="n"/>
      <c r="D191" s="41" t="n"/>
      <c r="E191" s="55">
        <f>IF(COUNTA(A191:D191)=0,"",IF(NOT(ISNUMBER(A191)),"Falta la fecha",IF(IF(ISNUMBER(C191),C191&lt;=0,TRUE),"Sin minutos",IF(AND(TRIM(B191)&lt;&gt;"",NOT(ISNUMBER(MATCH(TRIM(B191),TaskNames,0)))),"Tarea no válida","OK"))))</f>
        <v/>
      </c>
      <c r="F191" s="59">
        <f>IF(G191=1,J191-WEEKDAY(J191,2)+1,"")</f>
        <v/>
      </c>
      <c r="G191" s="60">
        <f>IF(E191="OK",1,0)</f>
        <v/>
      </c>
      <c r="H191" s="60">
        <f>IF(G191=1,IF(TRIM(B191)="",0,MATCH(TRIM(B191),TaskNames,0)),0)</f>
        <v/>
      </c>
      <c r="I191" s="60">
        <f>IF(G191=1,C191,0)</f>
        <v/>
      </c>
      <c r="J191" s="60">
        <f>IF(G191=1,INT(A191),0)</f>
        <v/>
      </c>
    </row>
    <row r="192">
      <c r="A192" s="32" t="n"/>
      <c r="B192" s="41" t="n"/>
      <c r="C192" s="35" t="n"/>
      <c r="D192" s="41" t="n"/>
      <c r="E192" s="55">
        <f>IF(COUNTA(A192:D192)=0,"",IF(NOT(ISNUMBER(A192)),"Falta la fecha",IF(IF(ISNUMBER(C192),C192&lt;=0,TRUE),"Sin minutos",IF(AND(TRIM(B192)&lt;&gt;"",NOT(ISNUMBER(MATCH(TRIM(B192),TaskNames,0)))),"Tarea no válida","OK"))))</f>
        <v/>
      </c>
      <c r="F192" s="59">
        <f>IF(G192=1,J192-WEEKDAY(J192,2)+1,"")</f>
        <v/>
      </c>
      <c r="G192" s="60">
        <f>IF(E192="OK",1,0)</f>
        <v/>
      </c>
      <c r="H192" s="60">
        <f>IF(G192=1,IF(TRIM(B192)="",0,MATCH(TRIM(B192),TaskNames,0)),0)</f>
        <v/>
      </c>
      <c r="I192" s="60">
        <f>IF(G192=1,C192,0)</f>
        <v/>
      </c>
      <c r="J192" s="60">
        <f>IF(G192=1,INT(A192),0)</f>
        <v/>
      </c>
    </row>
    <row r="193">
      <c r="A193" s="32" t="n"/>
      <c r="B193" s="41" t="n"/>
      <c r="C193" s="35" t="n"/>
      <c r="D193" s="41" t="n"/>
      <c r="E193" s="55">
        <f>IF(COUNTA(A193:D193)=0,"",IF(NOT(ISNUMBER(A193)),"Falta la fecha",IF(IF(ISNUMBER(C193),C193&lt;=0,TRUE),"Sin minutos",IF(AND(TRIM(B193)&lt;&gt;"",NOT(ISNUMBER(MATCH(TRIM(B193),TaskNames,0)))),"Tarea no válida","OK"))))</f>
        <v/>
      </c>
      <c r="F193" s="59">
        <f>IF(G193=1,J193-WEEKDAY(J193,2)+1,"")</f>
        <v/>
      </c>
      <c r="G193" s="60">
        <f>IF(E193="OK",1,0)</f>
        <v/>
      </c>
      <c r="H193" s="60">
        <f>IF(G193=1,IF(TRIM(B193)="",0,MATCH(TRIM(B193),TaskNames,0)),0)</f>
        <v/>
      </c>
      <c r="I193" s="60">
        <f>IF(G193=1,C193,0)</f>
        <v/>
      </c>
      <c r="J193" s="60">
        <f>IF(G193=1,INT(A193),0)</f>
        <v/>
      </c>
    </row>
    <row r="194">
      <c r="A194" s="32" t="n"/>
      <c r="B194" s="41" t="n"/>
      <c r="C194" s="35" t="n"/>
      <c r="D194" s="41" t="n"/>
      <c r="E194" s="55">
        <f>IF(COUNTA(A194:D194)=0,"",IF(NOT(ISNUMBER(A194)),"Falta la fecha",IF(IF(ISNUMBER(C194),C194&lt;=0,TRUE),"Sin minutos",IF(AND(TRIM(B194)&lt;&gt;"",NOT(ISNUMBER(MATCH(TRIM(B194),TaskNames,0)))),"Tarea no válida","OK"))))</f>
        <v/>
      </c>
      <c r="F194" s="59">
        <f>IF(G194=1,J194-WEEKDAY(J194,2)+1,"")</f>
        <v/>
      </c>
      <c r="G194" s="60">
        <f>IF(E194="OK",1,0)</f>
        <v/>
      </c>
      <c r="H194" s="60">
        <f>IF(G194=1,IF(TRIM(B194)="",0,MATCH(TRIM(B194),TaskNames,0)),0)</f>
        <v/>
      </c>
      <c r="I194" s="60">
        <f>IF(G194=1,C194,0)</f>
        <v/>
      </c>
      <c r="J194" s="60">
        <f>IF(G194=1,INT(A194),0)</f>
        <v/>
      </c>
    </row>
    <row r="195">
      <c r="A195" s="32" t="n"/>
      <c r="B195" s="41" t="n"/>
      <c r="C195" s="35" t="n"/>
      <c r="D195" s="41" t="n"/>
      <c r="E195" s="55">
        <f>IF(COUNTA(A195:D195)=0,"",IF(NOT(ISNUMBER(A195)),"Falta la fecha",IF(IF(ISNUMBER(C195),C195&lt;=0,TRUE),"Sin minutos",IF(AND(TRIM(B195)&lt;&gt;"",NOT(ISNUMBER(MATCH(TRIM(B195),TaskNames,0)))),"Tarea no válida","OK"))))</f>
        <v/>
      </c>
      <c r="F195" s="59">
        <f>IF(G195=1,J195-WEEKDAY(J195,2)+1,"")</f>
        <v/>
      </c>
      <c r="G195" s="60">
        <f>IF(E195="OK",1,0)</f>
        <v/>
      </c>
      <c r="H195" s="60">
        <f>IF(G195=1,IF(TRIM(B195)="",0,MATCH(TRIM(B195),TaskNames,0)),0)</f>
        <v/>
      </c>
      <c r="I195" s="60">
        <f>IF(G195=1,C195,0)</f>
        <v/>
      </c>
      <c r="J195" s="60">
        <f>IF(G195=1,INT(A195),0)</f>
        <v/>
      </c>
    </row>
    <row r="196">
      <c r="A196" s="32" t="n"/>
      <c r="B196" s="41" t="n"/>
      <c r="C196" s="35" t="n"/>
      <c r="D196" s="41" t="n"/>
      <c r="E196" s="55">
        <f>IF(COUNTA(A196:D196)=0,"",IF(NOT(ISNUMBER(A196)),"Falta la fecha",IF(IF(ISNUMBER(C196),C196&lt;=0,TRUE),"Sin minutos",IF(AND(TRIM(B196)&lt;&gt;"",NOT(ISNUMBER(MATCH(TRIM(B196),TaskNames,0)))),"Tarea no válida","OK"))))</f>
        <v/>
      </c>
      <c r="F196" s="59">
        <f>IF(G196=1,J196-WEEKDAY(J196,2)+1,"")</f>
        <v/>
      </c>
      <c r="G196" s="60">
        <f>IF(E196="OK",1,0)</f>
        <v/>
      </c>
      <c r="H196" s="60">
        <f>IF(G196=1,IF(TRIM(B196)="",0,MATCH(TRIM(B196),TaskNames,0)),0)</f>
        <v/>
      </c>
      <c r="I196" s="60">
        <f>IF(G196=1,C196,0)</f>
        <v/>
      </c>
      <c r="J196" s="60">
        <f>IF(G196=1,INT(A196),0)</f>
        <v/>
      </c>
    </row>
    <row r="197">
      <c r="A197" s="32" t="n"/>
      <c r="B197" s="41" t="n"/>
      <c r="C197" s="35" t="n"/>
      <c r="D197" s="41" t="n"/>
      <c r="E197" s="55">
        <f>IF(COUNTA(A197:D197)=0,"",IF(NOT(ISNUMBER(A197)),"Falta la fecha",IF(IF(ISNUMBER(C197),C197&lt;=0,TRUE),"Sin minutos",IF(AND(TRIM(B197)&lt;&gt;"",NOT(ISNUMBER(MATCH(TRIM(B197),TaskNames,0)))),"Tarea no válida","OK"))))</f>
        <v/>
      </c>
      <c r="F197" s="59">
        <f>IF(G197=1,J197-WEEKDAY(J197,2)+1,"")</f>
        <v/>
      </c>
      <c r="G197" s="60">
        <f>IF(E197="OK",1,0)</f>
        <v/>
      </c>
      <c r="H197" s="60">
        <f>IF(G197=1,IF(TRIM(B197)="",0,MATCH(TRIM(B197),TaskNames,0)),0)</f>
        <v/>
      </c>
      <c r="I197" s="60">
        <f>IF(G197=1,C197,0)</f>
        <v/>
      </c>
      <c r="J197" s="60">
        <f>IF(G197=1,INT(A197),0)</f>
        <v/>
      </c>
    </row>
    <row r="198">
      <c r="A198" s="32" t="n"/>
      <c r="B198" s="41" t="n"/>
      <c r="C198" s="35" t="n"/>
      <c r="D198" s="41" t="n"/>
      <c r="E198" s="55">
        <f>IF(COUNTA(A198:D198)=0,"",IF(NOT(ISNUMBER(A198)),"Falta la fecha",IF(IF(ISNUMBER(C198),C198&lt;=0,TRUE),"Sin minutos",IF(AND(TRIM(B198)&lt;&gt;"",NOT(ISNUMBER(MATCH(TRIM(B198),TaskNames,0)))),"Tarea no válida","OK"))))</f>
        <v/>
      </c>
      <c r="F198" s="59">
        <f>IF(G198=1,J198-WEEKDAY(J198,2)+1,"")</f>
        <v/>
      </c>
      <c r="G198" s="60">
        <f>IF(E198="OK",1,0)</f>
        <v/>
      </c>
      <c r="H198" s="60">
        <f>IF(G198=1,IF(TRIM(B198)="",0,MATCH(TRIM(B198),TaskNames,0)),0)</f>
        <v/>
      </c>
      <c r="I198" s="60">
        <f>IF(G198=1,C198,0)</f>
        <v/>
      </c>
      <c r="J198" s="60">
        <f>IF(G198=1,INT(A198),0)</f>
        <v/>
      </c>
    </row>
    <row r="199">
      <c r="A199" s="32" t="n"/>
      <c r="B199" s="41" t="n"/>
      <c r="C199" s="35" t="n"/>
      <c r="D199" s="41" t="n"/>
      <c r="E199" s="55">
        <f>IF(COUNTA(A199:D199)=0,"",IF(NOT(ISNUMBER(A199)),"Falta la fecha",IF(IF(ISNUMBER(C199),C199&lt;=0,TRUE),"Sin minutos",IF(AND(TRIM(B199)&lt;&gt;"",NOT(ISNUMBER(MATCH(TRIM(B199),TaskNames,0)))),"Tarea no válida","OK"))))</f>
        <v/>
      </c>
      <c r="F199" s="59">
        <f>IF(G199=1,J199-WEEKDAY(J199,2)+1,"")</f>
        <v/>
      </c>
      <c r="G199" s="60">
        <f>IF(E199="OK",1,0)</f>
        <v/>
      </c>
      <c r="H199" s="60">
        <f>IF(G199=1,IF(TRIM(B199)="",0,MATCH(TRIM(B199),TaskNames,0)),0)</f>
        <v/>
      </c>
      <c r="I199" s="60">
        <f>IF(G199=1,C199,0)</f>
        <v/>
      </c>
      <c r="J199" s="60">
        <f>IF(G199=1,INT(A199),0)</f>
        <v/>
      </c>
    </row>
    <row r="200">
      <c r="A200" s="32" t="n"/>
      <c r="B200" s="41" t="n"/>
      <c r="C200" s="35" t="n"/>
      <c r="D200" s="41" t="n"/>
      <c r="E200" s="55">
        <f>IF(COUNTA(A200:D200)=0,"",IF(NOT(ISNUMBER(A200)),"Falta la fecha",IF(IF(ISNUMBER(C200),C200&lt;=0,TRUE),"Sin minutos",IF(AND(TRIM(B200)&lt;&gt;"",NOT(ISNUMBER(MATCH(TRIM(B200),TaskNames,0)))),"Tarea no válida","OK"))))</f>
        <v/>
      </c>
      <c r="F200" s="59">
        <f>IF(G200=1,J200-WEEKDAY(J200,2)+1,"")</f>
        <v/>
      </c>
      <c r="G200" s="60">
        <f>IF(E200="OK",1,0)</f>
        <v/>
      </c>
      <c r="H200" s="60">
        <f>IF(G200=1,IF(TRIM(B200)="",0,MATCH(TRIM(B200),TaskNames,0)),0)</f>
        <v/>
      </c>
      <c r="I200" s="60">
        <f>IF(G200=1,C200,0)</f>
        <v/>
      </c>
      <c r="J200" s="60">
        <f>IF(G200=1,INT(A200),0)</f>
        <v/>
      </c>
    </row>
    <row r="201">
      <c r="A201" s="32" t="n"/>
      <c r="B201" s="41" t="n"/>
      <c r="C201" s="35" t="n"/>
      <c r="D201" s="41" t="n"/>
      <c r="E201" s="55">
        <f>IF(COUNTA(A201:D201)=0,"",IF(NOT(ISNUMBER(A201)),"Falta la fecha",IF(IF(ISNUMBER(C201),C201&lt;=0,TRUE),"Sin minutos",IF(AND(TRIM(B201)&lt;&gt;"",NOT(ISNUMBER(MATCH(TRIM(B201),TaskNames,0)))),"Tarea no válida","OK"))))</f>
        <v/>
      </c>
      <c r="F201" s="59">
        <f>IF(G201=1,J201-WEEKDAY(J201,2)+1,"")</f>
        <v/>
      </c>
      <c r="G201" s="60">
        <f>IF(E201="OK",1,0)</f>
        <v/>
      </c>
      <c r="H201" s="60">
        <f>IF(G201=1,IF(TRIM(B201)="",0,MATCH(TRIM(B201),TaskNames,0)),0)</f>
        <v/>
      </c>
      <c r="I201" s="60">
        <f>IF(G201=1,C201,0)</f>
        <v/>
      </c>
      <c r="J201" s="60">
        <f>IF(G201=1,INT(A201),0)</f>
        <v/>
      </c>
    </row>
    <row r="202">
      <c r="A202" s="32" t="n"/>
      <c r="B202" s="41" t="n"/>
      <c r="C202" s="35" t="n"/>
      <c r="D202" s="41" t="n"/>
      <c r="E202" s="55">
        <f>IF(COUNTA(A202:D202)=0,"",IF(NOT(ISNUMBER(A202)),"Falta la fecha",IF(IF(ISNUMBER(C202),C202&lt;=0,TRUE),"Sin minutos",IF(AND(TRIM(B202)&lt;&gt;"",NOT(ISNUMBER(MATCH(TRIM(B202),TaskNames,0)))),"Tarea no válida","OK"))))</f>
        <v/>
      </c>
      <c r="F202" s="59">
        <f>IF(G202=1,J202-WEEKDAY(J202,2)+1,"")</f>
        <v/>
      </c>
      <c r="G202" s="60">
        <f>IF(E202="OK",1,0)</f>
        <v/>
      </c>
      <c r="H202" s="60">
        <f>IF(G202=1,IF(TRIM(B202)="",0,MATCH(TRIM(B202),TaskNames,0)),0)</f>
        <v/>
      </c>
      <c r="I202" s="60">
        <f>IF(G202=1,C202,0)</f>
        <v/>
      </c>
      <c r="J202" s="60">
        <f>IF(G202=1,INT(A202),0)</f>
        <v/>
      </c>
    </row>
    <row r="203">
      <c r="A203" s="32" t="n"/>
      <c r="B203" s="41" t="n"/>
      <c r="C203" s="35" t="n"/>
      <c r="D203" s="41" t="n"/>
      <c r="E203" s="55">
        <f>IF(COUNTA(A203:D203)=0,"",IF(NOT(ISNUMBER(A203)),"Falta la fecha",IF(IF(ISNUMBER(C203),C203&lt;=0,TRUE),"Sin minutos",IF(AND(TRIM(B203)&lt;&gt;"",NOT(ISNUMBER(MATCH(TRIM(B203),TaskNames,0)))),"Tarea no válida","OK"))))</f>
        <v/>
      </c>
      <c r="F203" s="59">
        <f>IF(G203=1,J203-WEEKDAY(J203,2)+1,"")</f>
        <v/>
      </c>
      <c r="G203" s="60">
        <f>IF(E203="OK",1,0)</f>
        <v/>
      </c>
      <c r="H203" s="60">
        <f>IF(G203=1,IF(TRIM(B203)="",0,MATCH(TRIM(B203),TaskNames,0)),0)</f>
        <v/>
      </c>
      <c r="I203" s="60">
        <f>IF(G203=1,C203,0)</f>
        <v/>
      </c>
      <c r="J203" s="60">
        <f>IF(G203=1,INT(A203),0)</f>
        <v/>
      </c>
    </row>
    <row r="204">
      <c r="A204" s="32" t="n"/>
      <c r="B204" s="41" t="n"/>
      <c r="C204" s="35" t="n"/>
      <c r="D204" s="41" t="n"/>
      <c r="E204" s="55">
        <f>IF(COUNTA(A204:D204)=0,"",IF(NOT(ISNUMBER(A204)),"Falta la fecha",IF(IF(ISNUMBER(C204),C204&lt;=0,TRUE),"Sin minutos",IF(AND(TRIM(B204)&lt;&gt;"",NOT(ISNUMBER(MATCH(TRIM(B204),TaskNames,0)))),"Tarea no válida","OK"))))</f>
        <v/>
      </c>
      <c r="F204" s="59">
        <f>IF(G204=1,J204-WEEKDAY(J204,2)+1,"")</f>
        <v/>
      </c>
      <c r="G204" s="60">
        <f>IF(E204="OK",1,0)</f>
        <v/>
      </c>
      <c r="H204" s="60">
        <f>IF(G204=1,IF(TRIM(B204)="",0,MATCH(TRIM(B204),TaskNames,0)),0)</f>
        <v/>
      </c>
      <c r="I204" s="60">
        <f>IF(G204=1,C204,0)</f>
        <v/>
      </c>
      <c r="J204" s="60">
        <f>IF(G204=1,INT(A204),0)</f>
        <v/>
      </c>
    </row>
    <row r="205">
      <c r="A205" s="32" t="n"/>
      <c r="B205" s="41" t="n"/>
      <c r="C205" s="35" t="n"/>
      <c r="D205" s="41" t="n"/>
      <c r="E205" s="55">
        <f>IF(COUNTA(A205:D205)=0,"",IF(NOT(ISNUMBER(A205)),"Falta la fecha",IF(IF(ISNUMBER(C205),C205&lt;=0,TRUE),"Sin minutos",IF(AND(TRIM(B205)&lt;&gt;"",NOT(ISNUMBER(MATCH(TRIM(B205),TaskNames,0)))),"Tarea no válida","OK"))))</f>
        <v/>
      </c>
      <c r="F205" s="59">
        <f>IF(G205=1,J205-WEEKDAY(J205,2)+1,"")</f>
        <v/>
      </c>
      <c r="G205" s="60">
        <f>IF(E205="OK",1,0)</f>
        <v/>
      </c>
      <c r="H205" s="60">
        <f>IF(G205=1,IF(TRIM(B205)="",0,MATCH(TRIM(B205),TaskNames,0)),0)</f>
        <v/>
      </c>
      <c r="I205" s="60">
        <f>IF(G205=1,C205,0)</f>
        <v/>
      </c>
      <c r="J205" s="60">
        <f>IF(G205=1,INT(A205),0)</f>
        <v/>
      </c>
    </row>
    <row r="206">
      <c r="A206" s="32" t="n"/>
      <c r="B206" s="41" t="n"/>
      <c r="C206" s="35" t="n"/>
      <c r="D206" s="41" t="n"/>
      <c r="E206" s="55">
        <f>IF(COUNTA(A206:D206)=0,"",IF(NOT(ISNUMBER(A206)),"Falta la fecha",IF(IF(ISNUMBER(C206),C206&lt;=0,TRUE),"Sin minutos",IF(AND(TRIM(B206)&lt;&gt;"",NOT(ISNUMBER(MATCH(TRIM(B206),TaskNames,0)))),"Tarea no válida","OK"))))</f>
        <v/>
      </c>
      <c r="F206" s="59">
        <f>IF(G206=1,J206-WEEKDAY(J206,2)+1,"")</f>
        <v/>
      </c>
      <c r="G206" s="60">
        <f>IF(E206="OK",1,0)</f>
        <v/>
      </c>
      <c r="H206" s="60">
        <f>IF(G206=1,IF(TRIM(B206)="",0,MATCH(TRIM(B206),TaskNames,0)),0)</f>
        <v/>
      </c>
      <c r="I206" s="60">
        <f>IF(G206=1,C206,0)</f>
        <v/>
      </c>
      <c r="J206" s="60">
        <f>IF(G206=1,INT(A206),0)</f>
        <v/>
      </c>
    </row>
    <row r="207">
      <c r="A207" s="32" t="n"/>
      <c r="B207" s="41" t="n"/>
      <c r="C207" s="35" t="n"/>
      <c r="D207" s="41" t="n"/>
      <c r="E207" s="55">
        <f>IF(COUNTA(A207:D207)=0,"",IF(NOT(ISNUMBER(A207)),"Falta la fecha",IF(IF(ISNUMBER(C207),C207&lt;=0,TRUE),"Sin minutos",IF(AND(TRIM(B207)&lt;&gt;"",NOT(ISNUMBER(MATCH(TRIM(B207),TaskNames,0)))),"Tarea no válida","OK"))))</f>
        <v/>
      </c>
      <c r="F207" s="59">
        <f>IF(G207=1,J207-WEEKDAY(J207,2)+1,"")</f>
        <v/>
      </c>
      <c r="G207" s="60">
        <f>IF(E207="OK",1,0)</f>
        <v/>
      </c>
      <c r="H207" s="60">
        <f>IF(G207=1,IF(TRIM(B207)="",0,MATCH(TRIM(B207),TaskNames,0)),0)</f>
        <v/>
      </c>
      <c r="I207" s="60">
        <f>IF(G207=1,C207,0)</f>
        <v/>
      </c>
      <c r="J207" s="60">
        <f>IF(G207=1,INT(A207),0)</f>
        <v/>
      </c>
    </row>
    <row r="208">
      <c r="A208" s="32" t="n"/>
      <c r="B208" s="41" t="n"/>
      <c r="C208" s="35" t="n"/>
      <c r="D208" s="41" t="n"/>
      <c r="E208" s="55">
        <f>IF(COUNTA(A208:D208)=0,"",IF(NOT(ISNUMBER(A208)),"Falta la fecha",IF(IF(ISNUMBER(C208),C208&lt;=0,TRUE),"Sin minutos",IF(AND(TRIM(B208)&lt;&gt;"",NOT(ISNUMBER(MATCH(TRIM(B208),TaskNames,0)))),"Tarea no válida","OK"))))</f>
        <v/>
      </c>
      <c r="F208" s="59">
        <f>IF(G208=1,J208-WEEKDAY(J208,2)+1,"")</f>
        <v/>
      </c>
      <c r="G208" s="60">
        <f>IF(E208="OK",1,0)</f>
        <v/>
      </c>
      <c r="H208" s="60">
        <f>IF(G208=1,IF(TRIM(B208)="",0,MATCH(TRIM(B208),TaskNames,0)),0)</f>
        <v/>
      </c>
      <c r="I208" s="60">
        <f>IF(G208=1,C208,0)</f>
        <v/>
      </c>
      <c r="J208" s="60">
        <f>IF(G208=1,INT(A208),0)</f>
        <v/>
      </c>
    </row>
    <row r="209">
      <c r="A209" s="32" t="n"/>
      <c r="B209" s="41" t="n"/>
      <c r="C209" s="35" t="n"/>
      <c r="D209" s="41" t="n"/>
      <c r="E209" s="55">
        <f>IF(COUNTA(A209:D209)=0,"",IF(NOT(ISNUMBER(A209)),"Falta la fecha",IF(IF(ISNUMBER(C209),C209&lt;=0,TRUE),"Sin minutos",IF(AND(TRIM(B209)&lt;&gt;"",NOT(ISNUMBER(MATCH(TRIM(B209),TaskNames,0)))),"Tarea no válida","OK"))))</f>
        <v/>
      </c>
      <c r="F209" s="59">
        <f>IF(G209=1,J209-WEEKDAY(J209,2)+1,"")</f>
        <v/>
      </c>
      <c r="G209" s="60">
        <f>IF(E209="OK",1,0)</f>
        <v/>
      </c>
      <c r="H209" s="60">
        <f>IF(G209=1,IF(TRIM(B209)="",0,MATCH(TRIM(B209),TaskNames,0)),0)</f>
        <v/>
      </c>
      <c r="I209" s="60">
        <f>IF(G209=1,C209,0)</f>
        <v/>
      </c>
      <c r="J209" s="60">
        <f>IF(G209=1,INT(A209),0)</f>
        <v/>
      </c>
    </row>
    <row r="210">
      <c r="A210" s="32" t="n"/>
      <c r="B210" s="41" t="n"/>
      <c r="C210" s="35" t="n"/>
      <c r="D210" s="41" t="n"/>
      <c r="E210" s="55">
        <f>IF(COUNTA(A210:D210)=0,"",IF(NOT(ISNUMBER(A210)),"Falta la fecha",IF(IF(ISNUMBER(C210),C210&lt;=0,TRUE),"Sin minutos",IF(AND(TRIM(B210)&lt;&gt;"",NOT(ISNUMBER(MATCH(TRIM(B210),TaskNames,0)))),"Tarea no válida","OK"))))</f>
        <v/>
      </c>
      <c r="F210" s="59">
        <f>IF(G210=1,J210-WEEKDAY(J210,2)+1,"")</f>
        <v/>
      </c>
      <c r="G210" s="60">
        <f>IF(E210="OK",1,0)</f>
        <v/>
      </c>
      <c r="H210" s="60">
        <f>IF(G210=1,IF(TRIM(B210)="",0,MATCH(TRIM(B210),TaskNames,0)),0)</f>
        <v/>
      </c>
      <c r="I210" s="60">
        <f>IF(G210=1,C210,0)</f>
        <v/>
      </c>
      <c r="J210" s="60">
        <f>IF(G210=1,INT(A210),0)</f>
        <v/>
      </c>
    </row>
    <row r="211">
      <c r="A211" s="32" t="n"/>
      <c r="B211" s="41" t="n"/>
      <c r="C211" s="35" t="n"/>
      <c r="D211" s="41" t="n"/>
      <c r="E211" s="55">
        <f>IF(COUNTA(A211:D211)=0,"",IF(NOT(ISNUMBER(A211)),"Falta la fecha",IF(IF(ISNUMBER(C211),C211&lt;=0,TRUE),"Sin minutos",IF(AND(TRIM(B211)&lt;&gt;"",NOT(ISNUMBER(MATCH(TRIM(B211),TaskNames,0)))),"Tarea no válida","OK"))))</f>
        <v/>
      </c>
      <c r="F211" s="59">
        <f>IF(G211=1,J211-WEEKDAY(J211,2)+1,"")</f>
        <v/>
      </c>
      <c r="G211" s="60">
        <f>IF(E211="OK",1,0)</f>
        <v/>
      </c>
      <c r="H211" s="60">
        <f>IF(G211=1,IF(TRIM(B211)="",0,MATCH(TRIM(B211),TaskNames,0)),0)</f>
        <v/>
      </c>
      <c r="I211" s="60">
        <f>IF(G211=1,C211,0)</f>
        <v/>
      </c>
      <c r="J211" s="60">
        <f>IF(G211=1,INT(A211),0)</f>
        <v/>
      </c>
    </row>
    <row r="212">
      <c r="A212" s="32" t="n"/>
      <c r="B212" s="41" t="n"/>
      <c r="C212" s="35" t="n"/>
      <c r="D212" s="41" t="n"/>
      <c r="E212" s="55">
        <f>IF(COUNTA(A212:D212)=0,"",IF(NOT(ISNUMBER(A212)),"Falta la fecha",IF(IF(ISNUMBER(C212),C212&lt;=0,TRUE),"Sin minutos",IF(AND(TRIM(B212)&lt;&gt;"",NOT(ISNUMBER(MATCH(TRIM(B212),TaskNames,0)))),"Tarea no válida","OK"))))</f>
        <v/>
      </c>
      <c r="F212" s="59">
        <f>IF(G212=1,J212-WEEKDAY(J212,2)+1,"")</f>
        <v/>
      </c>
      <c r="G212" s="60">
        <f>IF(E212="OK",1,0)</f>
        <v/>
      </c>
      <c r="H212" s="60">
        <f>IF(G212=1,IF(TRIM(B212)="",0,MATCH(TRIM(B212),TaskNames,0)),0)</f>
        <v/>
      </c>
      <c r="I212" s="60">
        <f>IF(G212=1,C212,0)</f>
        <v/>
      </c>
      <c r="J212" s="60">
        <f>IF(G212=1,INT(A212),0)</f>
        <v/>
      </c>
    </row>
    <row r="213">
      <c r="A213" s="32" t="n"/>
      <c r="B213" s="41" t="n"/>
      <c r="C213" s="35" t="n"/>
      <c r="D213" s="41" t="n"/>
      <c r="E213" s="55">
        <f>IF(COUNTA(A213:D213)=0,"",IF(NOT(ISNUMBER(A213)),"Falta la fecha",IF(IF(ISNUMBER(C213),C213&lt;=0,TRUE),"Sin minutos",IF(AND(TRIM(B213)&lt;&gt;"",NOT(ISNUMBER(MATCH(TRIM(B213),TaskNames,0)))),"Tarea no válida","OK"))))</f>
        <v/>
      </c>
      <c r="F213" s="59">
        <f>IF(G213=1,J213-WEEKDAY(J213,2)+1,"")</f>
        <v/>
      </c>
      <c r="G213" s="60">
        <f>IF(E213="OK",1,0)</f>
        <v/>
      </c>
      <c r="H213" s="60">
        <f>IF(G213=1,IF(TRIM(B213)="",0,MATCH(TRIM(B213),TaskNames,0)),0)</f>
        <v/>
      </c>
      <c r="I213" s="60">
        <f>IF(G213=1,C213,0)</f>
        <v/>
      </c>
      <c r="J213" s="60">
        <f>IF(G213=1,INT(A213),0)</f>
        <v/>
      </c>
    </row>
    <row r="214">
      <c r="A214" s="32" t="n"/>
      <c r="B214" s="41" t="n"/>
      <c r="C214" s="35" t="n"/>
      <c r="D214" s="41" t="n"/>
      <c r="E214" s="55">
        <f>IF(COUNTA(A214:D214)=0,"",IF(NOT(ISNUMBER(A214)),"Falta la fecha",IF(IF(ISNUMBER(C214),C214&lt;=0,TRUE),"Sin minutos",IF(AND(TRIM(B214)&lt;&gt;"",NOT(ISNUMBER(MATCH(TRIM(B214),TaskNames,0)))),"Tarea no válida","OK"))))</f>
        <v/>
      </c>
      <c r="F214" s="59">
        <f>IF(G214=1,J214-WEEKDAY(J214,2)+1,"")</f>
        <v/>
      </c>
      <c r="G214" s="60">
        <f>IF(E214="OK",1,0)</f>
        <v/>
      </c>
      <c r="H214" s="60">
        <f>IF(G214=1,IF(TRIM(B214)="",0,MATCH(TRIM(B214),TaskNames,0)),0)</f>
        <v/>
      </c>
      <c r="I214" s="60">
        <f>IF(G214=1,C214,0)</f>
        <v/>
      </c>
      <c r="J214" s="60">
        <f>IF(G214=1,INT(A214),0)</f>
        <v/>
      </c>
    </row>
    <row r="215">
      <c r="A215" s="32" t="n"/>
      <c r="B215" s="41" t="n"/>
      <c r="C215" s="35" t="n"/>
      <c r="D215" s="41" t="n"/>
      <c r="E215" s="55">
        <f>IF(COUNTA(A215:D215)=0,"",IF(NOT(ISNUMBER(A215)),"Falta la fecha",IF(IF(ISNUMBER(C215),C215&lt;=0,TRUE),"Sin minutos",IF(AND(TRIM(B215)&lt;&gt;"",NOT(ISNUMBER(MATCH(TRIM(B215),TaskNames,0)))),"Tarea no válida","OK"))))</f>
        <v/>
      </c>
      <c r="F215" s="59">
        <f>IF(G215=1,J215-WEEKDAY(J215,2)+1,"")</f>
        <v/>
      </c>
      <c r="G215" s="60">
        <f>IF(E215="OK",1,0)</f>
        <v/>
      </c>
      <c r="H215" s="60">
        <f>IF(G215=1,IF(TRIM(B215)="",0,MATCH(TRIM(B215),TaskNames,0)),0)</f>
        <v/>
      </c>
      <c r="I215" s="60">
        <f>IF(G215=1,C215,0)</f>
        <v/>
      </c>
      <c r="J215" s="60">
        <f>IF(G215=1,INT(A215),0)</f>
        <v/>
      </c>
    </row>
    <row r="216">
      <c r="A216" s="32" t="n"/>
      <c r="B216" s="41" t="n"/>
      <c r="C216" s="35" t="n"/>
      <c r="D216" s="41" t="n"/>
      <c r="E216" s="55">
        <f>IF(COUNTA(A216:D216)=0,"",IF(NOT(ISNUMBER(A216)),"Falta la fecha",IF(IF(ISNUMBER(C216),C216&lt;=0,TRUE),"Sin minutos",IF(AND(TRIM(B216)&lt;&gt;"",NOT(ISNUMBER(MATCH(TRIM(B216),TaskNames,0)))),"Tarea no válida","OK"))))</f>
        <v/>
      </c>
      <c r="F216" s="59">
        <f>IF(G216=1,J216-WEEKDAY(J216,2)+1,"")</f>
        <v/>
      </c>
      <c r="G216" s="60">
        <f>IF(E216="OK",1,0)</f>
        <v/>
      </c>
      <c r="H216" s="60">
        <f>IF(G216=1,IF(TRIM(B216)="",0,MATCH(TRIM(B216),TaskNames,0)),0)</f>
        <v/>
      </c>
      <c r="I216" s="60">
        <f>IF(G216=1,C216,0)</f>
        <v/>
      </c>
      <c r="J216" s="60">
        <f>IF(G216=1,INT(A216),0)</f>
        <v/>
      </c>
    </row>
    <row r="217">
      <c r="A217" s="32" t="n"/>
      <c r="B217" s="41" t="n"/>
      <c r="C217" s="35" t="n"/>
      <c r="D217" s="41" t="n"/>
      <c r="E217" s="55">
        <f>IF(COUNTA(A217:D217)=0,"",IF(NOT(ISNUMBER(A217)),"Falta la fecha",IF(IF(ISNUMBER(C217),C217&lt;=0,TRUE),"Sin minutos",IF(AND(TRIM(B217)&lt;&gt;"",NOT(ISNUMBER(MATCH(TRIM(B217),TaskNames,0)))),"Tarea no válida","OK"))))</f>
        <v/>
      </c>
      <c r="F217" s="59">
        <f>IF(G217=1,J217-WEEKDAY(J217,2)+1,"")</f>
        <v/>
      </c>
      <c r="G217" s="60">
        <f>IF(E217="OK",1,0)</f>
        <v/>
      </c>
      <c r="H217" s="60">
        <f>IF(G217=1,IF(TRIM(B217)="",0,MATCH(TRIM(B217),TaskNames,0)),0)</f>
        <v/>
      </c>
      <c r="I217" s="60">
        <f>IF(G217=1,C217,0)</f>
        <v/>
      </c>
      <c r="J217" s="60">
        <f>IF(G217=1,INT(A217),0)</f>
        <v/>
      </c>
    </row>
    <row r="218">
      <c r="A218" s="32" t="n"/>
      <c r="B218" s="41" t="n"/>
      <c r="C218" s="35" t="n"/>
      <c r="D218" s="41" t="n"/>
      <c r="E218" s="55">
        <f>IF(COUNTA(A218:D218)=0,"",IF(NOT(ISNUMBER(A218)),"Falta la fecha",IF(IF(ISNUMBER(C218),C218&lt;=0,TRUE),"Sin minutos",IF(AND(TRIM(B218)&lt;&gt;"",NOT(ISNUMBER(MATCH(TRIM(B218),TaskNames,0)))),"Tarea no válida","OK"))))</f>
        <v/>
      </c>
      <c r="F218" s="59">
        <f>IF(G218=1,J218-WEEKDAY(J218,2)+1,"")</f>
        <v/>
      </c>
      <c r="G218" s="60">
        <f>IF(E218="OK",1,0)</f>
        <v/>
      </c>
      <c r="H218" s="60">
        <f>IF(G218=1,IF(TRIM(B218)="",0,MATCH(TRIM(B218),TaskNames,0)),0)</f>
        <v/>
      </c>
      <c r="I218" s="60">
        <f>IF(G218=1,C218,0)</f>
        <v/>
      </c>
      <c r="J218" s="60">
        <f>IF(G218=1,INT(A218),0)</f>
        <v/>
      </c>
    </row>
    <row r="219">
      <c r="A219" s="32" t="n"/>
      <c r="B219" s="41" t="n"/>
      <c r="C219" s="35" t="n"/>
      <c r="D219" s="41" t="n"/>
      <c r="E219" s="55">
        <f>IF(COUNTA(A219:D219)=0,"",IF(NOT(ISNUMBER(A219)),"Falta la fecha",IF(IF(ISNUMBER(C219),C219&lt;=0,TRUE),"Sin minutos",IF(AND(TRIM(B219)&lt;&gt;"",NOT(ISNUMBER(MATCH(TRIM(B219),TaskNames,0)))),"Tarea no válida","OK"))))</f>
        <v/>
      </c>
      <c r="F219" s="59">
        <f>IF(G219=1,J219-WEEKDAY(J219,2)+1,"")</f>
        <v/>
      </c>
      <c r="G219" s="60">
        <f>IF(E219="OK",1,0)</f>
        <v/>
      </c>
      <c r="H219" s="60">
        <f>IF(G219=1,IF(TRIM(B219)="",0,MATCH(TRIM(B219),TaskNames,0)),0)</f>
        <v/>
      </c>
      <c r="I219" s="60">
        <f>IF(G219=1,C219,0)</f>
        <v/>
      </c>
      <c r="J219" s="60">
        <f>IF(G219=1,INT(A219),0)</f>
        <v/>
      </c>
    </row>
    <row r="220">
      <c r="A220" s="32" t="n"/>
      <c r="B220" s="41" t="n"/>
      <c r="C220" s="35" t="n"/>
      <c r="D220" s="41" t="n"/>
      <c r="E220" s="55">
        <f>IF(COUNTA(A220:D220)=0,"",IF(NOT(ISNUMBER(A220)),"Falta la fecha",IF(IF(ISNUMBER(C220),C220&lt;=0,TRUE),"Sin minutos",IF(AND(TRIM(B220)&lt;&gt;"",NOT(ISNUMBER(MATCH(TRIM(B220),TaskNames,0)))),"Tarea no válida","OK"))))</f>
        <v/>
      </c>
      <c r="F220" s="59">
        <f>IF(G220=1,J220-WEEKDAY(J220,2)+1,"")</f>
        <v/>
      </c>
      <c r="G220" s="60">
        <f>IF(E220="OK",1,0)</f>
        <v/>
      </c>
      <c r="H220" s="60">
        <f>IF(G220=1,IF(TRIM(B220)="",0,MATCH(TRIM(B220),TaskNames,0)),0)</f>
        <v/>
      </c>
      <c r="I220" s="60">
        <f>IF(G220=1,C220,0)</f>
        <v/>
      </c>
      <c r="J220" s="60">
        <f>IF(G220=1,INT(A220),0)</f>
        <v/>
      </c>
    </row>
    <row r="221">
      <c r="A221" s="32" t="n"/>
      <c r="B221" s="41" t="n"/>
      <c r="C221" s="35" t="n"/>
      <c r="D221" s="41" t="n"/>
      <c r="E221" s="55">
        <f>IF(COUNTA(A221:D221)=0,"",IF(NOT(ISNUMBER(A221)),"Falta la fecha",IF(IF(ISNUMBER(C221),C221&lt;=0,TRUE),"Sin minutos",IF(AND(TRIM(B221)&lt;&gt;"",NOT(ISNUMBER(MATCH(TRIM(B221),TaskNames,0)))),"Tarea no válida","OK"))))</f>
        <v/>
      </c>
      <c r="F221" s="59">
        <f>IF(G221=1,J221-WEEKDAY(J221,2)+1,"")</f>
        <v/>
      </c>
      <c r="G221" s="60">
        <f>IF(E221="OK",1,0)</f>
        <v/>
      </c>
      <c r="H221" s="60">
        <f>IF(G221=1,IF(TRIM(B221)="",0,MATCH(TRIM(B221),TaskNames,0)),0)</f>
        <v/>
      </c>
      <c r="I221" s="60">
        <f>IF(G221=1,C221,0)</f>
        <v/>
      </c>
      <c r="J221" s="60">
        <f>IF(G221=1,INT(A221),0)</f>
        <v/>
      </c>
    </row>
    <row r="222">
      <c r="A222" s="32" t="n"/>
      <c r="B222" s="41" t="n"/>
      <c r="C222" s="35" t="n"/>
      <c r="D222" s="41" t="n"/>
      <c r="E222" s="55">
        <f>IF(COUNTA(A222:D222)=0,"",IF(NOT(ISNUMBER(A222)),"Falta la fecha",IF(IF(ISNUMBER(C222),C222&lt;=0,TRUE),"Sin minutos",IF(AND(TRIM(B222)&lt;&gt;"",NOT(ISNUMBER(MATCH(TRIM(B222),TaskNames,0)))),"Tarea no válida","OK"))))</f>
        <v/>
      </c>
      <c r="F222" s="59">
        <f>IF(G222=1,J222-WEEKDAY(J222,2)+1,"")</f>
        <v/>
      </c>
      <c r="G222" s="60">
        <f>IF(E222="OK",1,0)</f>
        <v/>
      </c>
      <c r="H222" s="60">
        <f>IF(G222=1,IF(TRIM(B222)="",0,MATCH(TRIM(B222),TaskNames,0)),0)</f>
        <v/>
      </c>
      <c r="I222" s="60">
        <f>IF(G222=1,C222,0)</f>
        <v/>
      </c>
      <c r="J222" s="60">
        <f>IF(G222=1,INT(A222),0)</f>
        <v/>
      </c>
    </row>
    <row r="223">
      <c r="A223" s="32" t="n"/>
      <c r="B223" s="41" t="n"/>
      <c r="C223" s="35" t="n"/>
      <c r="D223" s="41" t="n"/>
      <c r="E223" s="55">
        <f>IF(COUNTA(A223:D223)=0,"",IF(NOT(ISNUMBER(A223)),"Falta la fecha",IF(IF(ISNUMBER(C223),C223&lt;=0,TRUE),"Sin minutos",IF(AND(TRIM(B223)&lt;&gt;"",NOT(ISNUMBER(MATCH(TRIM(B223),TaskNames,0)))),"Tarea no válida","OK"))))</f>
        <v/>
      </c>
      <c r="F223" s="59">
        <f>IF(G223=1,J223-WEEKDAY(J223,2)+1,"")</f>
        <v/>
      </c>
      <c r="G223" s="60">
        <f>IF(E223="OK",1,0)</f>
        <v/>
      </c>
      <c r="H223" s="60">
        <f>IF(G223=1,IF(TRIM(B223)="",0,MATCH(TRIM(B223),TaskNames,0)),0)</f>
        <v/>
      </c>
      <c r="I223" s="60">
        <f>IF(G223=1,C223,0)</f>
        <v/>
      </c>
      <c r="J223" s="60">
        <f>IF(G223=1,INT(A223),0)</f>
        <v/>
      </c>
    </row>
    <row r="224">
      <c r="A224" s="32" t="n"/>
      <c r="B224" s="41" t="n"/>
      <c r="C224" s="35" t="n"/>
      <c r="D224" s="41" t="n"/>
      <c r="E224" s="55">
        <f>IF(COUNTA(A224:D224)=0,"",IF(NOT(ISNUMBER(A224)),"Falta la fecha",IF(IF(ISNUMBER(C224),C224&lt;=0,TRUE),"Sin minutos",IF(AND(TRIM(B224)&lt;&gt;"",NOT(ISNUMBER(MATCH(TRIM(B224),TaskNames,0)))),"Tarea no válida","OK"))))</f>
        <v/>
      </c>
      <c r="F224" s="59">
        <f>IF(G224=1,J224-WEEKDAY(J224,2)+1,"")</f>
        <v/>
      </c>
      <c r="G224" s="60">
        <f>IF(E224="OK",1,0)</f>
        <v/>
      </c>
      <c r="H224" s="60">
        <f>IF(G224=1,IF(TRIM(B224)="",0,MATCH(TRIM(B224),TaskNames,0)),0)</f>
        <v/>
      </c>
      <c r="I224" s="60">
        <f>IF(G224=1,C224,0)</f>
        <v/>
      </c>
      <c r="J224" s="60">
        <f>IF(G224=1,INT(A224),0)</f>
        <v/>
      </c>
    </row>
    <row r="225">
      <c r="A225" s="32" t="n"/>
      <c r="B225" s="41" t="n"/>
      <c r="C225" s="35" t="n"/>
      <c r="D225" s="41" t="n"/>
      <c r="E225" s="55">
        <f>IF(COUNTA(A225:D225)=0,"",IF(NOT(ISNUMBER(A225)),"Falta la fecha",IF(IF(ISNUMBER(C225),C225&lt;=0,TRUE),"Sin minutos",IF(AND(TRIM(B225)&lt;&gt;"",NOT(ISNUMBER(MATCH(TRIM(B225),TaskNames,0)))),"Tarea no válida","OK"))))</f>
        <v/>
      </c>
      <c r="F225" s="59">
        <f>IF(G225=1,J225-WEEKDAY(J225,2)+1,"")</f>
        <v/>
      </c>
      <c r="G225" s="60">
        <f>IF(E225="OK",1,0)</f>
        <v/>
      </c>
      <c r="H225" s="60">
        <f>IF(G225=1,IF(TRIM(B225)="",0,MATCH(TRIM(B225),TaskNames,0)),0)</f>
        <v/>
      </c>
      <c r="I225" s="60">
        <f>IF(G225=1,C225,0)</f>
        <v/>
      </c>
      <c r="J225" s="60">
        <f>IF(G225=1,INT(A225),0)</f>
        <v/>
      </c>
    </row>
    <row r="226">
      <c r="A226" s="32" t="n"/>
      <c r="B226" s="41" t="n"/>
      <c r="C226" s="35" t="n"/>
      <c r="D226" s="41" t="n"/>
      <c r="E226" s="55">
        <f>IF(COUNTA(A226:D226)=0,"",IF(NOT(ISNUMBER(A226)),"Falta la fecha",IF(IF(ISNUMBER(C226),C226&lt;=0,TRUE),"Sin minutos",IF(AND(TRIM(B226)&lt;&gt;"",NOT(ISNUMBER(MATCH(TRIM(B226),TaskNames,0)))),"Tarea no válida","OK"))))</f>
        <v/>
      </c>
      <c r="F226" s="59">
        <f>IF(G226=1,J226-WEEKDAY(J226,2)+1,"")</f>
        <v/>
      </c>
      <c r="G226" s="60">
        <f>IF(E226="OK",1,0)</f>
        <v/>
      </c>
      <c r="H226" s="60">
        <f>IF(G226=1,IF(TRIM(B226)="",0,MATCH(TRIM(B226),TaskNames,0)),0)</f>
        <v/>
      </c>
      <c r="I226" s="60">
        <f>IF(G226=1,C226,0)</f>
        <v/>
      </c>
      <c r="J226" s="60">
        <f>IF(G226=1,INT(A226),0)</f>
        <v/>
      </c>
    </row>
    <row r="227">
      <c r="A227" s="32" t="n"/>
      <c r="B227" s="41" t="n"/>
      <c r="C227" s="35" t="n"/>
      <c r="D227" s="41" t="n"/>
      <c r="E227" s="55">
        <f>IF(COUNTA(A227:D227)=0,"",IF(NOT(ISNUMBER(A227)),"Falta la fecha",IF(IF(ISNUMBER(C227),C227&lt;=0,TRUE),"Sin minutos",IF(AND(TRIM(B227)&lt;&gt;"",NOT(ISNUMBER(MATCH(TRIM(B227),TaskNames,0)))),"Tarea no válida","OK"))))</f>
        <v/>
      </c>
      <c r="F227" s="59">
        <f>IF(G227=1,J227-WEEKDAY(J227,2)+1,"")</f>
        <v/>
      </c>
      <c r="G227" s="60">
        <f>IF(E227="OK",1,0)</f>
        <v/>
      </c>
      <c r="H227" s="60">
        <f>IF(G227=1,IF(TRIM(B227)="",0,MATCH(TRIM(B227),TaskNames,0)),0)</f>
        <v/>
      </c>
      <c r="I227" s="60">
        <f>IF(G227=1,C227,0)</f>
        <v/>
      </c>
      <c r="J227" s="60">
        <f>IF(G227=1,INT(A227),0)</f>
        <v/>
      </c>
    </row>
    <row r="228">
      <c r="A228" s="32" t="n"/>
      <c r="B228" s="41" t="n"/>
      <c r="C228" s="35" t="n"/>
      <c r="D228" s="41" t="n"/>
      <c r="E228" s="55">
        <f>IF(COUNTA(A228:D228)=0,"",IF(NOT(ISNUMBER(A228)),"Falta la fecha",IF(IF(ISNUMBER(C228),C228&lt;=0,TRUE),"Sin minutos",IF(AND(TRIM(B228)&lt;&gt;"",NOT(ISNUMBER(MATCH(TRIM(B228),TaskNames,0)))),"Tarea no válida","OK"))))</f>
        <v/>
      </c>
      <c r="F228" s="59">
        <f>IF(G228=1,J228-WEEKDAY(J228,2)+1,"")</f>
        <v/>
      </c>
      <c r="G228" s="60">
        <f>IF(E228="OK",1,0)</f>
        <v/>
      </c>
      <c r="H228" s="60">
        <f>IF(G228=1,IF(TRIM(B228)="",0,MATCH(TRIM(B228),TaskNames,0)),0)</f>
        <v/>
      </c>
      <c r="I228" s="60">
        <f>IF(G228=1,C228,0)</f>
        <v/>
      </c>
      <c r="J228" s="60">
        <f>IF(G228=1,INT(A228),0)</f>
        <v/>
      </c>
    </row>
    <row r="229">
      <c r="A229" s="32" t="n"/>
      <c r="B229" s="41" t="n"/>
      <c r="C229" s="35" t="n"/>
      <c r="D229" s="41" t="n"/>
      <c r="E229" s="55">
        <f>IF(COUNTA(A229:D229)=0,"",IF(NOT(ISNUMBER(A229)),"Falta la fecha",IF(IF(ISNUMBER(C229),C229&lt;=0,TRUE),"Sin minutos",IF(AND(TRIM(B229)&lt;&gt;"",NOT(ISNUMBER(MATCH(TRIM(B229),TaskNames,0)))),"Tarea no válida","OK"))))</f>
        <v/>
      </c>
      <c r="F229" s="59">
        <f>IF(G229=1,J229-WEEKDAY(J229,2)+1,"")</f>
        <v/>
      </c>
      <c r="G229" s="60">
        <f>IF(E229="OK",1,0)</f>
        <v/>
      </c>
      <c r="H229" s="60">
        <f>IF(G229=1,IF(TRIM(B229)="",0,MATCH(TRIM(B229),TaskNames,0)),0)</f>
        <v/>
      </c>
      <c r="I229" s="60">
        <f>IF(G229=1,C229,0)</f>
        <v/>
      </c>
      <c r="J229" s="60">
        <f>IF(G229=1,INT(A229),0)</f>
        <v/>
      </c>
    </row>
    <row r="230">
      <c r="A230" s="32" t="n"/>
      <c r="B230" s="41" t="n"/>
      <c r="C230" s="35" t="n"/>
      <c r="D230" s="41" t="n"/>
      <c r="E230" s="55">
        <f>IF(COUNTA(A230:D230)=0,"",IF(NOT(ISNUMBER(A230)),"Falta la fecha",IF(IF(ISNUMBER(C230),C230&lt;=0,TRUE),"Sin minutos",IF(AND(TRIM(B230)&lt;&gt;"",NOT(ISNUMBER(MATCH(TRIM(B230),TaskNames,0)))),"Tarea no válida","OK"))))</f>
        <v/>
      </c>
      <c r="F230" s="59">
        <f>IF(G230=1,J230-WEEKDAY(J230,2)+1,"")</f>
        <v/>
      </c>
      <c r="G230" s="60">
        <f>IF(E230="OK",1,0)</f>
        <v/>
      </c>
      <c r="H230" s="60">
        <f>IF(G230=1,IF(TRIM(B230)="",0,MATCH(TRIM(B230),TaskNames,0)),0)</f>
        <v/>
      </c>
      <c r="I230" s="60">
        <f>IF(G230=1,C230,0)</f>
        <v/>
      </c>
      <c r="J230" s="60">
        <f>IF(G230=1,INT(A230),0)</f>
        <v/>
      </c>
    </row>
    <row r="231">
      <c r="A231" s="32" t="n"/>
      <c r="B231" s="41" t="n"/>
      <c r="C231" s="35" t="n"/>
      <c r="D231" s="41" t="n"/>
      <c r="E231" s="55">
        <f>IF(COUNTA(A231:D231)=0,"",IF(NOT(ISNUMBER(A231)),"Falta la fecha",IF(IF(ISNUMBER(C231),C231&lt;=0,TRUE),"Sin minutos",IF(AND(TRIM(B231)&lt;&gt;"",NOT(ISNUMBER(MATCH(TRIM(B231),TaskNames,0)))),"Tarea no válida","OK"))))</f>
        <v/>
      </c>
      <c r="F231" s="59">
        <f>IF(G231=1,J231-WEEKDAY(J231,2)+1,"")</f>
        <v/>
      </c>
      <c r="G231" s="60">
        <f>IF(E231="OK",1,0)</f>
        <v/>
      </c>
      <c r="H231" s="60">
        <f>IF(G231=1,IF(TRIM(B231)="",0,MATCH(TRIM(B231),TaskNames,0)),0)</f>
        <v/>
      </c>
      <c r="I231" s="60">
        <f>IF(G231=1,C231,0)</f>
        <v/>
      </c>
      <c r="J231" s="60">
        <f>IF(G231=1,INT(A231),0)</f>
        <v/>
      </c>
    </row>
    <row r="232">
      <c r="A232" s="32" t="n"/>
      <c r="B232" s="41" t="n"/>
      <c r="C232" s="35" t="n"/>
      <c r="D232" s="41" t="n"/>
      <c r="E232" s="55">
        <f>IF(COUNTA(A232:D232)=0,"",IF(NOT(ISNUMBER(A232)),"Falta la fecha",IF(IF(ISNUMBER(C232),C232&lt;=0,TRUE),"Sin minutos",IF(AND(TRIM(B232)&lt;&gt;"",NOT(ISNUMBER(MATCH(TRIM(B232),TaskNames,0)))),"Tarea no válida","OK"))))</f>
        <v/>
      </c>
      <c r="F232" s="59">
        <f>IF(G232=1,J232-WEEKDAY(J232,2)+1,"")</f>
        <v/>
      </c>
      <c r="G232" s="60">
        <f>IF(E232="OK",1,0)</f>
        <v/>
      </c>
      <c r="H232" s="60">
        <f>IF(G232=1,IF(TRIM(B232)="",0,MATCH(TRIM(B232),TaskNames,0)),0)</f>
        <v/>
      </c>
      <c r="I232" s="60">
        <f>IF(G232=1,C232,0)</f>
        <v/>
      </c>
      <c r="J232" s="60">
        <f>IF(G232=1,INT(A232),0)</f>
        <v/>
      </c>
    </row>
    <row r="233">
      <c r="A233" s="32" t="n"/>
      <c r="B233" s="41" t="n"/>
      <c r="C233" s="35" t="n"/>
      <c r="D233" s="41" t="n"/>
      <c r="E233" s="55">
        <f>IF(COUNTA(A233:D233)=0,"",IF(NOT(ISNUMBER(A233)),"Falta la fecha",IF(IF(ISNUMBER(C233),C233&lt;=0,TRUE),"Sin minutos",IF(AND(TRIM(B233)&lt;&gt;"",NOT(ISNUMBER(MATCH(TRIM(B233),TaskNames,0)))),"Tarea no válida","OK"))))</f>
        <v/>
      </c>
      <c r="F233" s="59">
        <f>IF(G233=1,J233-WEEKDAY(J233,2)+1,"")</f>
        <v/>
      </c>
      <c r="G233" s="60">
        <f>IF(E233="OK",1,0)</f>
        <v/>
      </c>
      <c r="H233" s="60">
        <f>IF(G233=1,IF(TRIM(B233)="",0,MATCH(TRIM(B233),TaskNames,0)),0)</f>
        <v/>
      </c>
      <c r="I233" s="60">
        <f>IF(G233=1,C233,0)</f>
        <v/>
      </c>
      <c r="J233" s="60">
        <f>IF(G233=1,INT(A233),0)</f>
        <v/>
      </c>
    </row>
    <row r="234">
      <c r="A234" s="32" t="n"/>
      <c r="B234" s="41" t="n"/>
      <c r="C234" s="35" t="n"/>
      <c r="D234" s="41" t="n"/>
      <c r="E234" s="55">
        <f>IF(COUNTA(A234:D234)=0,"",IF(NOT(ISNUMBER(A234)),"Falta la fecha",IF(IF(ISNUMBER(C234),C234&lt;=0,TRUE),"Sin minutos",IF(AND(TRIM(B234)&lt;&gt;"",NOT(ISNUMBER(MATCH(TRIM(B234),TaskNames,0)))),"Tarea no válida","OK"))))</f>
        <v/>
      </c>
      <c r="F234" s="59">
        <f>IF(G234=1,J234-WEEKDAY(J234,2)+1,"")</f>
        <v/>
      </c>
      <c r="G234" s="60">
        <f>IF(E234="OK",1,0)</f>
        <v/>
      </c>
      <c r="H234" s="60">
        <f>IF(G234=1,IF(TRIM(B234)="",0,MATCH(TRIM(B234),TaskNames,0)),0)</f>
        <v/>
      </c>
      <c r="I234" s="60">
        <f>IF(G234=1,C234,0)</f>
        <v/>
      </c>
      <c r="J234" s="60">
        <f>IF(G234=1,INT(A234),0)</f>
        <v/>
      </c>
    </row>
    <row r="235">
      <c r="A235" s="32" t="n"/>
      <c r="B235" s="41" t="n"/>
      <c r="C235" s="35" t="n"/>
      <c r="D235" s="41" t="n"/>
      <c r="E235" s="55">
        <f>IF(COUNTA(A235:D235)=0,"",IF(NOT(ISNUMBER(A235)),"Falta la fecha",IF(IF(ISNUMBER(C235),C235&lt;=0,TRUE),"Sin minutos",IF(AND(TRIM(B235)&lt;&gt;"",NOT(ISNUMBER(MATCH(TRIM(B235),TaskNames,0)))),"Tarea no válida","OK"))))</f>
        <v/>
      </c>
      <c r="F235" s="59">
        <f>IF(G235=1,J235-WEEKDAY(J235,2)+1,"")</f>
        <v/>
      </c>
      <c r="G235" s="60">
        <f>IF(E235="OK",1,0)</f>
        <v/>
      </c>
      <c r="H235" s="60">
        <f>IF(G235=1,IF(TRIM(B235)="",0,MATCH(TRIM(B235),TaskNames,0)),0)</f>
        <v/>
      </c>
      <c r="I235" s="60">
        <f>IF(G235=1,C235,0)</f>
        <v/>
      </c>
      <c r="J235" s="60">
        <f>IF(G235=1,INT(A235),0)</f>
        <v/>
      </c>
    </row>
    <row r="236">
      <c r="A236" s="32" t="n"/>
      <c r="B236" s="41" t="n"/>
      <c r="C236" s="35" t="n"/>
      <c r="D236" s="41" t="n"/>
      <c r="E236" s="55">
        <f>IF(COUNTA(A236:D236)=0,"",IF(NOT(ISNUMBER(A236)),"Falta la fecha",IF(IF(ISNUMBER(C236),C236&lt;=0,TRUE),"Sin minutos",IF(AND(TRIM(B236)&lt;&gt;"",NOT(ISNUMBER(MATCH(TRIM(B236),TaskNames,0)))),"Tarea no válida","OK"))))</f>
        <v/>
      </c>
      <c r="F236" s="59">
        <f>IF(G236=1,J236-WEEKDAY(J236,2)+1,"")</f>
        <v/>
      </c>
      <c r="G236" s="60">
        <f>IF(E236="OK",1,0)</f>
        <v/>
      </c>
      <c r="H236" s="60">
        <f>IF(G236=1,IF(TRIM(B236)="",0,MATCH(TRIM(B236),TaskNames,0)),0)</f>
        <v/>
      </c>
      <c r="I236" s="60">
        <f>IF(G236=1,C236,0)</f>
        <v/>
      </c>
      <c r="J236" s="60">
        <f>IF(G236=1,INT(A236),0)</f>
        <v/>
      </c>
    </row>
    <row r="237">
      <c r="A237" s="32" t="n"/>
      <c r="B237" s="41" t="n"/>
      <c r="C237" s="35" t="n"/>
      <c r="D237" s="41" t="n"/>
      <c r="E237" s="55">
        <f>IF(COUNTA(A237:D237)=0,"",IF(NOT(ISNUMBER(A237)),"Falta la fecha",IF(IF(ISNUMBER(C237),C237&lt;=0,TRUE),"Sin minutos",IF(AND(TRIM(B237)&lt;&gt;"",NOT(ISNUMBER(MATCH(TRIM(B237),TaskNames,0)))),"Tarea no válida","OK"))))</f>
        <v/>
      </c>
      <c r="F237" s="59">
        <f>IF(G237=1,J237-WEEKDAY(J237,2)+1,"")</f>
        <v/>
      </c>
      <c r="G237" s="60">
        <f>IF(E237="OK",1,0)</f>
        <v/>
      </c>
      <c r="H237" s="60">
        <f>IF(G237=1,IF(TRIM(B237)="",0,MATCH(TRIM(B237),TaskNames,0)),0)</f>
        <v/>
      </c>
      <c r="I237" s="60">
        <f>IF(G237=1,C237,0)</f>
        <v/>
      </c>
      <c r="J237" s="60">
        <f>IF(G237=1,INT(A237),0)</f>
        <v/>
      </c>
    </row>
    <row r="238">
      <c r="A238" s="32" t="n"/>
      <c r="B238" s="41" t="n"/>
      <c r="C238" s="35" t="n"/>
      <c r="D238" s="41" t="n"/>
      <c r="E238" s="55">
        <f>IF(COUNTA(A238:D238)=0,"",IF(NOT(ISNUMBER(A238)),"Falta la fecha",IF(IF(ISNUMBER(C238),C238&lt;=0,TRUE),"Sin minutos",IF(AND(TRIM(B238)&lt;&gt;"",NOT(ISNUMBER(MATCH(TRIM(B238),TaskNames,0)))),"Tarea no válida","OK"))))</f>
        <v/>
      </c>
      <c r="F238" s="59">
        <f>IF(G238=1,J238-WEEKDAY(J238,2)+1,"")</f>
        <v/>
      </c>
      <c r="G238" s="60">
        <f>IF(E238="OK",1,0)</f>
        <v/>
      </c>
      <c r="H238" s="60">
        <f>IF(G238=1,IF(TRIM(B238)="",0,MATCH(TRIM(B238),TaskNames,0)),0)</f>
        <v/>
      </c>
      <c r="I238" s="60">
        <f>IF(G238=1,C238,0)</f>
        <v/>
      </c>
      <c r="J238" s="60">
        <f>IF(G238=1,INT(A238),0)</f>
        <v/>
      </c>
    </row>
    <row r="239">
      <c r="A239" s="32" t="n"/>
      <c r="B239" s="41" t="n"/>
      <c r="C239" s="35" t="n"/>
      <c r="D239" s="41" t="n"/>
      <c r="E239" s="55">
        <f>IF(COUNTA(A239:D239)=0,"",IF(NOT(ISNUMBER(A239)),"Falta la fecha",IF(IF(ISNUMBER(C239),C239&lt;=0,TRUE),"Sin minutos",IF(AND(TRIM(B239)&lt;&gt;"",NOT(ISNUMBER(MATCH(TRIM(B239),TaskNames,0)))),"Tarea no válida","OK"))))</f>
        <v/>
      </c>
      <c r="F239" s="59">
        <f>IF(G239=1,J239-WEEKDAY(J239,2)+1,"")</f>
        <v/>
      </c>
      <c r="G239" s="60">
        <f>IF(E239="OK",1,0)</f>
        <v/>
      </c>
      <c r="H239" s="60">
        <f>IF(G239=1,IF(TRIM(B239)="",0,MATCH(TRIM(B239),TaskNames,0)),0)</f>
        <v/>
      </c>
      <c r="I239" s="60">
        <f>IF(G239=1,C239,0)</f>
        <v/>
      </c>
      <c r="J239" s="60">
        <f>IF(G239=1,INT(A239),0)</f>
        <v/>
      </c>
    </row>
    <row r="240">
      <c r="A240" s="32" t="n"/>
      <c r="B240" s="41" t="n"/>
      <c r="C240" s="35" t="n"/>
      <c r="D240" s="41" t="n"/>
      <c r="E240" s="55">
        <f>IF(COUNTA(A240:D240)=0,"",IF(NOT(ISNUMBER(A240)),"Falta la fecha",IF(IF(ISNUMBER(C240),C240&lt;=0,TRUE),"Sin minutos",IF(AND(TRIM(B240)&lt;&gt;"",NOT(ISNUMBER(MATCH(TRIM(B240),TaskNames,0)))),"Tarea no válida","OK"))))</f>
        <v/>
      </c>
      <c r="F240" s="59">
        <f>IF(G240=1,J240-WEEKDAY(J240,2)+1,"")</f>
        <v/>
      </c>
      <c r="G240" s="60">
        <f>IF(E240="OK",1,0)</f>
        <v/>
      </c>
      <c r="H240" s="60">
        <f>IF(G240=1,IF(TRIM(B240)="",0,MATCH(TRIM(B240),TaskNames,0)),0)</f>
        <v/>
      </c>
      <c r="I240" s="60">
        <f>IF(G240=1,C240,0)</f>
        <v/>
      </c>
      <c r="J240" s="60">
        <f>IF(G240=1,INT(A240),0)</f>
        <v/>
      </c>
    </row>
    <row r="241">
      <c r="A241" s="32" t="n"/>
      <c r="B241" s="41" t="n"/>
      <c r="C241" s="35" t="n"/>
      <c r="D241" s="41" t="n"/>
      <c r="E241" s="55">
        <f>IF(COUNTA(A241:D241)=0,"",IF(NOT(ISNUMBER(A241)),"Falta la fecha",IF(IF(ISNUMBER(C241),C241&lt;=0,TRUE),"Sin minutos",IF(AND(TRIM(B241)&lt;&gt;"",NOT(ISNUMBER(MATCH(TRIM(B241),TaskNames,0)))),"Tarea no válida","OK"))))</f>
        <v/>
      </c>
      <c r="F241" s="59">
        <f>IF(G241=1,J241-WEEKDAY(J241,2)+1,"")</f>
        <v/>
      </c>
      <c r="G241" s="60">
        <f>IF(E241="OK",1,0)</f>
        <v/>
      </c>
      <c r="H241" s="60">
        <f>IF(G241=1,IF(TRIM(B241)="",0,MATCH(TRIM(B241),TaskNames,0)),0)</f>
        <v/>
      </c>
      <c r="I241" s="60">
        <f>IF(G241=1,C241,0)</f>
        <v/>
      </c>
      <c r="J241" s="60">
        <f>IF(G241=1,INT(A241),0)</f>
        <v/>
      </c>
    </row>
    <row r="242">
      <c r="A242" s="32" t="n"/>
      <c r="B242" s="41" t="n"/>
      <c r="C242" s="35" t="n"/>
      <c r="D242" s="41" t="n"/>
      <c r="E242" s="55">
        <f>IF(COUNTA(A242:D242)=0,"",IF(NOT(ISNUMBER(A242)),"Falta la fecha",IF(IF(ISNUMBER(C242),C242&lt;=0,TRUE),"Sin minutos",IF(AND(TRIM(B242)&lt;&gt;"",NOT(ISNUMBER(MATCH(TRIM(B242),TaskNames,0)))),"Tarea no válida","OK"))))</f>
        <v/>
      </c>
      <c r="F242" s="59">
        <f>IF(G242=1,J242-WEEKDAY(J242,2)+1,"")</f>
        <v/>
      </c>
      <c r="G242" s="60">
        <f>IF(E242="OK",1,0)</f>
        <v/>
      </c>
      <c r="H242" s="60">
        <f>IF(G242=1,IF(TRIM(B242)="",0,MATCH(TRIM(B242),TaskNames,0)),0)</f>
        <v/>
      </c>
      <c r="I242" s="60">
        <f>IF(G242=1,C242,0)</f>
        <v/>
      </c>
      <c r="J242" s="60">
        <f>IF(G242=1,INT(A242),0)</f>
        <v/>
      </c>
    </row>
    <row r="243">
      <c r="A243" s="32" t="n"/>
      <c r="B243" s="41" t="n"/>
      <c r="C243" s="35" t="n"/>
      <c r="D243" s="41" t="n"/>
      <c r="E243" s="55">
        <f>IF(COUNTA(A243:D243)=0,"",IF(NOT(ISNUMBER(A243)),"Falta la fecha",IF(IF(ISNUMBER(C243),C243&lt;=0,TRUE),"Sin minutos",IF(AND(TRIM(B243)&lt;&gt;"",NOT(ISNUMBER(MATCH(TRIM(B243),TaskNames,0)))),"Tarea no válida","OK"))))</f>
        <v/>
      </c>
      <c r="F243" s="59">
        <f>IF(G243=1,J243-WEEKDAY(J243,2)+1,"")</f>
        <v/>
      </c>
      <c r="G243" s="60">
        <f>IF(E243="OK",1,0)</f>
        <v/>
      </c>
      <c r="H243" s="60">
        <f>IF(G243=1,IF(TRIM(B243)="",0,MATCH(TRIM(B243),TaskNames,0)),0)</f>
        <v/>
      </c>
      <c r="I243" s="60">
        <f>IF(G243=1,C243,0)</f>
        <v/>
      </c>
      <c r="J243" s="60">
        <f>IF(G243=1,INT(A243),0)</f>
        <v/>
      </c>
    </row>
    <row r="244">
      <c r="A244" s="32" t="n"/>
      <c r="B244" s="41" t="n"/>
      <c r="C244" s="35" t="n"/>
      <c r="D244" s="41" t="n"/>
      <c r="E244" s="55">
        <f>IF(COUNTA(A244:D244)=0,"",IF(NOT(ISNUMBER(A244)),"Falta la fecha",IF(IF(ISNUMBER(C244),C244&lt;=0,TRUE),"Sin minutos",IF(AND(TRIM(B244)&lt;&gt;"",NOT(ISNUMBER(MATCH(TRIM(B244),TaskNames,0)))),"Tarea no válida","OK"))))</f>
        <v/>
      </c>
      <c r="F244" s="59">
        <f>IF(G244=1,J244-WEEKDAY(J244,2)+1,"")</f>
        <v/>
      </c>
      <c r="G244" s="60">
        <f>IF(E244="OK",1,0)</f>
        <v/>
      </c>
      <c r="H244" s="60">
        <f>IF(G244=1,IF(TRIM(B244)="",0,MATCH(TRIM(B244),TaskNames,0)),0)</f>
        <v/>
      </c>
      <c r="I244" s="60">
        <f>IF(G244=1,C244,0)</f>
        <v/>
      </c>
      <c r="J244" s="60">
        <f>IF(G244=1,INT(A244),0)</f>
        <v/>
      </c>
    </row>
    <row r="245">
      <c r="A245" s="32" t="n"/>
      <c r="B245" s="41" t="n"/>
      <c r="C245" s="35" t="n"/>
      <c r="D245" s="41" t="n"/>
      <c r="E245" s="55">
        <f>IF(COUNTA(A245:D245)=0,"",IF(NOT(ISNUMBER(A245)),"Falta la fecha",IF(IF(ISNUMBER(C245),C245&lt;=0,TRUE),"Sin minutos",IF(AND(TRIM(B245)&lt;&gt;"",NOT(ISNUMBER(MATCH(TRIM(B245),TaskNames,0)))),"Tarea no válida","OK"))))</f>
        <v/>
      </c>
      <c r="F245" s="59">
        <f>IF(G245=1,J245-WEEKDAY(J245,2)+1,"")</f>
        <v/>
      </c>
      <c r="G245" s="60">
        <f>IF(E245="OK",1,0)</f>
        <v/>
      </c>
      <c r="H245" s="60">
        <f>IF(G245=1,IF(TRIM(B245)="",0,MATCH(TRIM(B245),TaskNames,0)),0)</f>
        <v/>
      </c>
      <c r="I245" s="60">
        <f>IF(G245=1,C245,0)</f>
        <v/>
      </c>
      <c r="J245" s="60">
        <f>IF(G245=1,INT(A245),0)</f>
        <v/>
      </c>
    </row>
    <row r="246">
      <c r="A246" s="32" t="n"/>
      <c r="B246" s="41" t="n"/>
      <c r="C246" s="35" t="n"/>
      <c r="D246" s="41" t="n"/>
      <c r="E246" s="55">
        <f>IF(COUNTA(A246:D246)=0,"",IF(NOT(ISNUMBER(A246)),"Falta la fecha",IF(IF(ISNUMBER(C246),C246&lt;=0,TRUE),"Sin minutos",IF(AND(TRIM(B246)&lt;&gt;"",NOT(ISNUMBER(MATCH(TRIM(B246),TaskNames,0)))),"Tarea no válida","OK"))))</f>
        <v/>
      </c>
      <c r="F246" s="59">
        <f>IF(G246=1,J246-WEEKDAY(J246,2)+1,"")</f>
        <v/>
      </c>
      <c r="G246" s="60">
        <f>IF(E246="OK",1,0)</f>
        <v/>
      </c>
      <c r="H246" s="60">
        <f>IF(G246=1,IF(TRIM(B246)="",0,MATCH(TRIM(B246),TaskNames,0)),0)</f>
        <v/>
      </c>
      <c r="I246" s="60">
        <f>IF(G246=1,C246,0)</f>
        <v/>
      </c>
      <c r="J246" s="60">
        <f>IF(G246=1,INT(A246),0)</f>
        <v/>
      </c>
    </row>
    <row r="247">
      <c r="A247" s="32" t="n"/>
      <c r="B247" s="41" t="n"/>
      <c r="C247" s="35" t="n"/>
      <c r="D247" s="41" t="n"/>
      <c r="E247" s="55">
        <f>IF(COUNTA(A247:D247)=0,"",IF(NOT(ISNUMBER(A247)),"Falta la fecha",IF(IF(ISNUMBER(C247),C247&lt;=0,TRUE),"Sin minutos",IF(AND(TRIM(B247)&lt;&gt;"",NOT(ISNUMBER(MATCH(TRIM(B247),TaskNames,0)))),"Tarea no válida","OK"))))</f>
        <v/>
      </c>
      <c r="F247" s="59">
        <f>IF(G247=1,J247-WEEKDAY(J247,2)+1,"")</f>
        <v/>
      </c>
      <c r="G247" s="60">
        <f>IF(E247="OK",1,0)</f>
        <v/>
      </c>
      <c r="H247" s="60">
        <f>IF(G247=1,IF(TRIM(B247)="",0,MATCH(TRIM(B247),TaskNames,0)),0)</f>
        <v/>
      </c>
      <c r="I247" s="60">
        <f>IF(G247=1,C247,0)</f>
        <v/>
      </c>
      <c r="J247" s="60">
        <f>IF(G247=1,INT(A247),0)</f>
        <v/>
      </c>
    </row>
    <row r="248">
      <c r="A248" s="32" t="n"/>
      <c r="B248" s="41" t="n"/>
      <c r="C248" s="35" t="n"/>
      <c r="D248" s="41" t="n"/>
      <c r="E248" s="55">
        <f>IF(COUNTA(A248:D248)=0,"",IF(NOT(ISNUMBER(A248)),"Falta la fecha",IF(IF(ISNUMBER(C248),C248&lt;=0,TRUE),"Sin minutos",IF(AND(TRIM(B248)&lt;&gt;"",NOT(ISNUMBER(MATCH(TRIM(B248),TaskNames,0)))),"Tarea no válida","OK"))))</f>
        <v/>
      </c>
      <c r="F248" s="59">
        <f>IF(G248=1,J248-WEEKDAY(J248,2)+1,"")</f>
        <v/>
      </c>
      <c r="G248" s="60">
        <f>IF(E248="OK",1,0)</f>
        <v/>
      </c>
      <c r="H248" s="60">
        <f>IF(G248=1,IF(TRIM(B248)="",0,MATCH(TRIM(B248),TaskNames,0)),0)</f>
        <v/>
      </c>
      <c r="I248" s="60">
        <f>IF(G248=1,C248,0)</f>
        <v/>
      </c>
      <c r="J248" s="60">
        <f>IF(G248=1,INT(A248),0)</f>
        <v/>
      </c>
    </row>
    <row r="249">
      <c r="A249" s="32" t="n"/>
      <c r="B249" s="41" t="n"/>
      <c r="C249" s="35" t="n"/>
      <c r="D249" s="41" t="n"/>
      <c r="E249" s="55">
        <f>IF(COUNTA(A249:D249)=0,"",IF(NOT(ISNUMBER(A249)),"Falta la fecha",IF(IF(ISNUMBER(C249),C249&lt;=0,TRUE),"Sin minutos",IF(AND(TRIM(B249)&lt;&gt;"",NOT(ISNUMBER(MATCH(TRIM(B249),TaskNames,0)))),"Tarea no válida","OK"))))</f>
        <v/>
      </c>
      <c r="F249" s="59">
        <f>IF(G249=1,J249-WEEKDAY(J249,2)+1,"")</f>
        <v/>
      </c>
      <c r="G249" s="60">
        <f>IF(E249="OK",1,0)</f>
        <v/>
      </c>
      <c r="H249" s="60">
        <f>IF(G249=1,IF(TRIM(B249)="",0,MATCH(TRIM(B249),TaskNames,0)),0)</f>
        <v/>
      </c>
      <c r="I249" s="60">
        <f>IF(G249=1,C249,0)</f>
        <v/>
      </c>
      <c r="J249" s="60">
        <f>IF(G249=1,INT(A249),0)</f>
        <v/>
      </c>
    </row>
    <row r="250">
      <c r="A250" s="32" t="n"/>
      <c r="B250" s="41" t="n"/>
      <c r="C250" s="35" t="n"/>
      <c r="D250" s="41" t="n"/>
      <c r="E250" s="55">
        <f>IF(COUNTA(A250:D250)=0,"",IF(NOT(ISNUMBER(A250)),"Falta la fecha",IF(IF(ISNUMBER(C250),C250&lt;=0,TRUE),"Sin minutos",IF(AND(TRIM(B250)&lt;&gt;"",NOT(ISNUMBER(MATCH(TRIM(B250),TaskNames,0)))),"Tarea no válida","OK"))))</f>
        <v/>
      </c>
      <c r="F250" s="59">
        <f>IF(G250=1,J250-WEEKDAY(J250,2)+1,"")</f>
        <v/>
      </c>
      <c r="G250" s="60">
        <f>IF(E250="OK",1,0)</f>
        <v/>
      </c>
      <c r="H250" s="60">
        <f>IF(G250=1,IF(TRIM(B250)="",0,MATCH(TRIM(B250),TaskNames,0)),0)</f>
        <v/>
      </c>
      <c r="I250" s="60">
        <f>IF(G250=1,C250,0)</f>
        <v/>
      </c>
      <c r="J250" s="60">
        <f>IF(G250=1,INT(A250),0)</f>
        <v/>
      </c>
    </row>
    <row r="251">
      <c r="A251" s="32" t="n"/>
      <c r="B251" s="41" t="n"/>
      <c r="C251" s="35" t="n"/>
      <c r="D251" s="41" t="n"/>
      <c r="E251" s="55">
        <f>IF(COUNTA(A251:D251)=0,"",IF(NOT(ISNUMBER(A251)),"Falta la fecha",IF(IF(ISNUMBER(C251),C251&lt;=0,TRUE),"Sin minutos",IF(AND(TRIM(B251)&lt;&gt;"",NOT(ISNUMBER(MATCH(TRIM(B251),TaskNames,0)))),"Tarea no válida","OK"))))</f>
        <v/>
      </c>
      <c r="F251" s="59">
        <f>IF(G251=1,J251-WEEKDAY(J251,2)+1,"")</f>
        <v/>
      </c>
      <c r="G251" s="60">
        <f>IF(E251="OK",1,0)</f>
        <v/>
      </c>
      <c r="H251" s="60">
        <f>IF(G251=1,IF(TRIM(B251)="",0,MATCH(TRIM(B251),TaskNames,0)),0)</f>
        <v/>
      </c>
      <c r="I251" s="60">
        <f>IF(G251=1,C251,0)</f>
        <v/>
      </c>
      <c r="J251" s="60">
        <f>IF(G251=1,INT(A251),0)</f>
        <v/>
      </c>
    </row>
    <row r="252">
      <c r="A252" s="32" t="n"/>
      <c r="B252" s="41" t="n"/>
      <c r="C252" s="35" t="n"/>
      <c r="D252" s="41" t="n"/>
      <c r="E252" s="55">
        <f>IF(COUNTA(A252:D252)=0,"",IF(NOT(ISNUMBER(A252)),"Falta la fecha",IF(IF(ISNUMBER(C252),C252&lt;=0,TRUE),"Sin minutos",IF(AND(TRIM(B252)&lt;&gt;"",NOT(ISNUMBER(MATCH(TRIM(B252),TaskNames,0)))),"Tarea no válida","OK"))))</f>
        <v/>
      </c>
      <c r="F252" s="59">
        <f>IF(G252=1,J252-WEEKDAY(J252,2)+1,"")</f>
        <v/>
      </c>
      <c r="G252" s="60">
        <f>IF(E252="OK",1,0)</f>
        <v/>
      </c>
      <c r="H252" s="60">
        <f>IF(G252=1,IF(TRIM(B252)="",0,MATCH(TRIM(B252),TaskNames,0)),0)</f>
        <v/>
      </c>
      <c r="I252" s="60">
        <f>IF(G252=1,C252,0)</f>
        <v/>
      </c>
      <c r="J252" s="60">
        <f>IF(G252=1,INT(A252),0)</f>
        <v/>
      </c>
    </row>
    <row r="253">
      <c r="A253" s="32" t="n"/>
      <c r="B253" s="41" t="n"/>
      <c r="C253" s="35" t="n"/>
      <c r="D253" s="41" t="n"/>
      <c r="E253" s="55">
        <f>IF(COUNTA(A253:D253)=0,"",IF(NOT(ISNUMBER(A253)),"Falta la fecha",IF(IF(ISNUMBER(C253),C253&lt;=0,TRUE),"Sin minutos",IF(AND(TRIM(B253)&lt;&gt;"",NOT(ISNUMBER(MATCH(TRIM(B253),TaskNames,0)))),"Tarea no válida","OK"))))</f>
        <v/>
      </c>
      <c r="F253" s="59">
        <f>IF(G253=1,J253-WEEKDAY(J253,2)+1,"")</f>
        <v/>
      </c>
      <c r="G253" s="60">
        <f>IF(E253="OK",1,0)</f>
        <v/>
      </c>
      <c r="H253" s="60">
        <f>IF(G253=1,IF(TRIM(B253)="",0,MATCH(TRIM(B253),TaskNames,0)),0)</f>
        <v/>
      </c>
      <c r="I253" s="60">
        <f>IF(G253=1,C253,0)</f>
        <v/>
      </c>
      <c r="J253" s="60">
        <f>IF(G253=1,INT(A253),0)</f>
        <v/>
      </c>
    </row>
    <row r="254">
      <c r="A254" s="32" t="n"/>
      <c r="B254" s="41" t="n"/>
      <c r="C254" s="35" t="n"/>
      <c r="D254" s="41" t="n"/>
      <c r="E254" s="55">
        <f>IF(COUNTA(A254:D254)=0,"",IF(NOT(ISNUMBER(A254)),"Falta la fecha",IF(IF(ISNUMBER(C254),C254&lt;=0,TRUE),"Sin minutos",IF(AND(TRIM(B254)&lt;&gt;"",NOT(ISNUMBER(MATCH(TRIM(B254),TaskNames,0)))),"Tarea no válida","OK"))))</f>
        <v/>
      </c>
      <c r="F254" s="59">
        <f>IF(G254=1,J254-WEEKDAY(J254,2)+1,"")</f>
        <v/>
      </c>
      <c r="G254" s="60">
        <f>IF(E254="OK",1,0)</f>
        <v/>
      </c>
      <c r="H254" s="60">
        <f>IF(G254=1,IF(TRIM(B254)="",0,MATCH(TRIM(B254),TaskNames,0)),0)</f>
        <v/>
      </c>
      <c r="I254" s="60">
        <f>IF(G254=1,C254,0)</f>
        <v/>
      </c>
      <c r="J254" s="60">
        <f>IF(G254=1,INT(A254),0)</f>
        <v/>
      </c>
    </row>
    <row r="255">
      <c r="A255" s="32" t="n"/>
      <c r="B255" s="41" t="n"/>
      <c r="C255" s="35" t="n"/>
      <c r="D255" s="41" t="n"/>
      <c r="E255" s="55">
        <f>IF(COUNTA(A255:D255)=0,"",IF(NOT(ISNUMBER(A255)),"Falta la fecha",IF(IF(ISNUMBER(C255),C255&lt;=0,TRUE),"Sin minutos",IF(AND(TRIM(B255)&lt;&gt;"",NOT(ISNUMBER(MATCH(TRIM(B255),TaskNames,0)))),"Tarea no válida","OK"))))</f>
        <v/>
      </c>
      <c r="F255" s="59">
        <f>IF(G255=1,J255-WEEKDAY(J255,2)+1,"")</f>
        <v/>
      </c>
      <c r="G255" s="60">
        <f>IF(E255="OK",1,0)</f>
        <v/>
      </c>
      <c r="H255" s="60">
        <f>IF(G255=1,IF(TRIM(B255)="",0,MATCH(TRIM(B255),TaskNames,0)),0)</f>
        <v/>
      </c>
      <c r="I255" s="60">
        <f>IF(G255=1,C255,0)</f>
        <v/>
      </c>
      <c r="J255" s="60">
        <f>IF(G255=1,INT(A255),0)</f>
        <v/>
      </c>
    </row>
    <row r="256">
      <c r="A256" s="32" t="n"/>
      <c r="B256" s="41" t="n"/>
      <c r="C256" s="35" t="n"/>
      <c r="D256" s="41" t="n"/>
      <c r="E256" s="55">
        <f>IF(COUNTA(A256:D256)=0,"",IF(NOT(ISNUMBER(A256)),"Falta la fecha",IF(IF(ISNUMBER(C256),C256&lt;=0,TRUE),"Sin minutos",IF(AND(TRIM(B256)&lt;&gt;"",NOT(ISNUMBER(MATCH(TRIM(B256),TaskNames,0)))),"Tarea no válida","OK"))))</f>
        <v/>
      </c>
      <c r="F256" s="59">
        <f>IF(G256=1,J256-WEEKDAY(J256,2)+1,"")</f>
        <v/>
      </c>
      <c r="G256" s="60">
        <f>IF(E256="OK",1,0)</f>
        <v/>
      </c>
      <c r="H256" s="60">
        <f>IF(G256=1,IF(TRIM(B256)="",0,MATCH(TRIM(B256),TaskNames,0)),0)</f>
        <v/>
      </c>
      <c r="I256" s="60">
        <f>IF(G256=1,C256,0)</f>
        <v/>
      </c>
      <c r="J256" s="60">
        <f>IF(G256=1,INT(A256),0)</f>
        <v/>
      </c>
    </row>
    <row r="257">
      <c r="A257" s="32" t="n"/>
      <c r="B257" s="41" t="n"/>
      <c r="C257" s="35" t="n"/>
      <c r="D257" s="41" t="n"/>
      <c r="E257" s="55">
        <f>IF(COUNTA(A257:D257)=0,"",IF(NOT(ISNUMBER(A257)),"Falta la fecha",IF(IF(ISNUMBER(C257),C257&lt;=0,TRUE),"Sin minutos",IF(AND(TRIM(B257)&lt;&gt;"",NOT(ISNUMBER(MATCH(TRIM(B257),TaskNames,0)))),"Tarea no válida","OK"))))</f>
        <v/>
      </c>
      <c r="F257" s="59">
        <f>IF(G257=1,J257-WEEKDAY(J257,2)+1,"")</f>
        <v/>
      </c>
      <c r="G257" s="60">
        <f>IF(E257="OK",1,0)</f>
        <v/>
      </c>
      <c r="H257" s="60">
        <f>IF(G257=1,IF(TRIM(B257)="",0,MATCH(TRIM(B257),TaskNames,0)),0)</f>
        <v/>
      </c>
      <c r="I257" s="60">
        <f>IF(G257=1,C257,0)</f>
        <v/>
      </c>
      <c r="J257" s="60">
        <f>IF(G257=1,INT(A257),0)</f>
        <v/>
      </c>
    </row>
    <row r="258">
      <c r="A258" s="32" t="n"/>
      <c r="B258" s="41" t="n"/>
      <c r="C258" s="35" t="n"/>
      <c r="D258" s="41" t="n"/>
      <c r="E258" s="55">
        <f>IF(COUNTA(A258:D258)=0,"",IF(NOT(ISNUMBER(A258)),"Falta la fecha",IF(IF(ISNUMBER(C258),C258&lt;=0,TRUE),"Sin minutos",IF(AND(TRIM(B258)&lt;&gt;"",NOT(ISNUMBER(MATCH(TRIM(B258),TaskNames,0)))),"Tarea no válida","OK"))))</f>
        <v/>
      </c>
      <c r="F258" s="59">
        <f>IF(G258=1,J258-WEEKDAY(J258,2)+1,"")</f>
        <v/>
      </c>
      <c r="G258" s="60">
        <f>IF(E258="OK",1,0)</f>
        <v/>
      </c>
      <c r="H258" s="60">
        <f>IF(G258=1,IF(TRIM(B258)="",0,MATCH(TRIM(B258),TaskNames,0)),0)</f>
        <v/>
      </c>
      <c r="I258" s="60">
        <f>IF(G258=1,C258,0)</f>
        <v/>
      </c>
      <c r="J258" s="60">
        <f>IF(G258=1,INT(A258),0)</f>
        <v/>
      </c>
    </row>
    <row r="259">
      <c r="A259" s="32" t="n"/>
      <c r="B259" s="41" t="n"/>
      <c r="C259" s="35" t="n"/>
      <c r="D259" s="41" t="n"/>
      <c r="E259" s="55">
        <f>IF(COUNTA(A259:D259)=0,"",IF(NOT(ISNUMBER(A259)),"Falta la fecha",IF(IF(ISNUMBER(C259),C259&lt;=0,TRUE),"Sin minutos",IF(AND(TRIM(B259)&lt;&gt;"",NOT(ISNUMBER(MATCH(TRIM(B259),TaskNames,0)))),"Tarea no válida","OK"))))</f>
        <v/>
      </c>
      <c r="F259" s="59">
        <f>IF(G259=1,J259-WEEKDAY(J259,2)+1,"")</f>
        <v/>
      </c>
      <c r="G259" s="60">
        <f>IF(E259="OK",1,0)</f>
        <v/>
      </c>
      <c r="H259" s="60">
        <f>IF(G259=1,IF(TRIM(B259)="",0,MATCH(TRIM(B259),TaskNames,0)),0)</f>
        <v/>
      </c>
      <c r="I259" s="60">
        <f>IF(G259=1,C259,0)</f>
        <v/>
      </c>
      <c r="J259" s="60">
        <f>IF(G259=1,INT(A259),0)</f>
        <v/>
      </c>
    </row>
    <row r="260">
      <c r="A260" s="32" t="n"/>
      <c r="B260" s="41" t="n"/>
      <c r="C260" s="35" t="n"/>
      <c r="D260" s="41" t="n"/>
      <c r="E260" s="55">
        <f>IF(COUNTA(A260:D260)=0,"",IF(NOT(ISNUMBER(A260)),"Falta la fecha",IF(IF(ISNUMBER(C260),C260&lt;=0,TRUE),"Sin minutos",IF(AND(TRIM(B260)&lt;&gt;"",NOT(ISNUMBER(MATCH(TRIM(B260),TaskNames,0)))),"Tarea no válida","OK"))))</f>
        <v/>
      </c>
      <c r="F260" s="59">
        <f>IF(G260=1,J260-WEEKDAY(J260,2)+1,"")</f>
        <v/>
      </c>
      <c r="G260" s="60">
        <f>IF(E260="OK",1,0)</f>
        <v/>
      </c>
      <c r="H260" s="60">
        <f>IF(G260=1,IF(TRIM(B260)="",0,MATCH(TRIM(B260),TaskNames,0)),0)</f>
        <v/>
      </c>
      <c r="I260" s="60">
        <f>IF(G260=1,C260,0)</f>
        <v/>
      </c>
      <c r="J260" s="60">
        <f>IF(G260=1,INT(A260),0)</f>
        <v/>
      </c>
    </row>
    <row r="261">
      <c r="A261" s="32" t="n"/>
      <c r="B261" s="41" t="n"/>
      <c r="C261" s="35" t="n"/>
      <c r="D261" s="41" t="n"/>
      <c r="E261" s="55">
        <f>IF(COUNTA(A261:D261)=0,"",IF(NOT(ISNUMBER(A261)),"Falta la fecha",IF(IF(ISNUMBER(C261),C261&lt;=0,TRUE),"Sin minutos",IF(AND(TRIM(B261)&lt;&gt;"",NOT(ISNUMBER(MATCH(TRIM(B261),TaskNames,0)))),"Tarea no válida","OK"))))</f>
        <v/>
      </c>
      <c r="F261" s="59">
        <f>IF(G261=1,J261-WEEKDAY(J261,2)+1,"")</f>
        <v/>
      </c>
      <c r="G261" s="60">
        <f>IF(E261="OK",1,0)</f>
        <v/>
      </c>
      <c r="H261" s="60">
        <f>IF(G261=1,IF(TRIM(B261)="",0,MATCH(TRIM(B261),TaskNames,0)),0)</f>
        <v/>
      </c>
      <c r="I261" s="60">
        <f>IF(G261=1,C261,0)</f>
        <v/>
      </c>
      <c r="J261" s="60">
        <f>IF(G261=1,INT(A261),0)</f>
        <v/>
      </c>
    </row>
    <row r="262">
      <c r="A262" s="32" t="n"/>
      <c r="B262" s="41" t="n"/>
      <c r="C262" s="35" t="n"/>
      <c r="D262" s="41" t="n"/>
      <c r="E262" s="55">
        <f>IF(COUNTA(A262:D262)=0,"",IF(NOT(ISNUMBER(A262)),"Falta la fecha",IF(IF(ISNUMBER(C262),C262&lt;=0,TRUE),"Sin minutos",IF(AND(TRIM(B262)&lt;&gt;"",NOT(ISNUMBER(MATCH(TRIM(B262),TaskNames,0)))),"Tarea no válida","OK"))))</f>
        <v/>
      </c>
      <c r="F262" s="59">
        <f>IF(G262=1,J262-WEEKDAY(J262,2)+1,"")</f>
        <v/>
      </c>
      <c r="G262" s="60">
        <f>IF(E262="OK",1,0)</f>
        <v/>
      </c>
      <c r="H262" s="60">
        <f>IF(G262=1,IF(TRIM(B262)="",0,MATCH(TRIM(B262),TaskNames,0)),0)</f>
        <v/>
      </c>
      <c r="I262" s="60">
        <f>IF(G262=1,C262,0)</f>
        <v/>
      </c>
      <c r="J262" s="60">
        <f>IF(G262=1,INT(A262),0)</f>
        <v/>
      </c>
    </row>
    <row r="263">
      <c r="A263" s="32" t="n"/>
      <c r="B263" s="41" t="n"/>
      <c r="C263" s="35" t="n"/>
      <c r="D263" s="41" t="n"/>
      <c r="E263" s="55">
        <f>IF(COUNTA(A263:D263)=0,"",IF(NOT(ISNUMBER(A263)),"Falta la fecha",IF(IF(ISNUMBER(C263),C263&lt;=0,TRUE),"Sin minutos",IF(AND(TRIM(B263)&lt;&gt;"",NOT(ISNUMBER(MATCH(TRIM(B263),TaskNames,0)))),"Tarea no válida","OK"))))</f>
        <v/>
      </c>
      <c r="F263" s="59">
        <f>IF(G263=1,J263-WEEKDAY(J263,2)+1,"")</f>
        <v/>
      </c>
      <c r="G263" s="60">
        <f>IF(E263="OK",1,0)</f>
        <v/>
      </c>
      <c r="H263" s="60">
        <f>IF(G263=1,IF(TRIM(B263)="",0,MATCH(TRIM(B263),TaskNames,0)),0)</f>
        <v/>
      </c>
      <c r="I263" s="60">
        <f>IF(G263=1,C263,0)</f>
        <v/>
      </c>
      <c r="J263" s="60">
        <f>IF(G263=1,INT(A263),0)</f>
        <v/>
      </c>
    </row>
    <row r="264">
      <c r="A264" s="32" t="n"/>
      <c r="B264" s="41" t="n"/>
      <c r="C264" s="35" t="n"/>
      <c r="D264" s="41" t="n"/>
      <c r="E264" s="55">
        <f>IF(COUNTA(A264:D264)=0,"",IF(NOT(ISNUMBER(A264)),"Falta la fecha",IF(IF(ISNUMBER(C264),C264&lt;=0,TRUE),"Sin minutos",IF(AND(TRIM(B264)&lt;&gt;"",NOT(ISNUMBER(MATCH(TRIM(B264),TaskNames,0)))),"Tarea no válida","OK"))))</f>
        <v/>
      </c>
      <c r="F264" s="59">
        <f>IF(G264=1,J264-WEEKDAY(J264,2)+1,"")</f>
        <v/>
      </c>
      <c r="G264" s="60">
        <f>IF(E264="OK",1,0)</f>
        <v/>
      </c>
      <c r="H264" s="60">
        <f>IF(G264=1,IF(TRIM(B264)="",0,MATCH(TRIM(B264),TaskNames,0)),0)</f>
        <v/>
      </c>
      <c r="I264" s="60">
        <f>IF(G264=1,C264,0)</f>
        <v/>
      </c>
      <c r="J264" s="60">
        <f>IF(G264=1,INT(A264),0)</f>
        <v/>
      </c>
    </row>
    <row r="265">
      <c r="A265" s="32" t="n"/>
      <c r="B265" s="41" t="n"/>
      <c r="C265" s="35" t="n"/>
      <c r="D265" s="41" t="n"/>
      <c r="E265" s="55">
        <f>IF(COUNTA(A265:D265)=0,"",IF(NOT(ISNUMBER(A265)),"Falta la fecha",IF(IF(ISNUMBER(C265),C265&lt;=0,TRUE),"Sin minutos",IF(AND(TRIM(B265)&lt;&gt;"",NOT(ISNUMBER(MATCH(TRIM(B265),TaskNames,0)))),"Tarea no válida","OK"))))</f>
        <v/>
      </c>
      <c r="F265" s="59">
        <f>IF(G265=1,J265-WEEKDAY(J265,2)+1,"")</f>
        <v/>
      </c>
      <c r="G265" s="60">
        <f>IF(E265="OK",1,0)</f>
        <v/>
      </c>
      <c r="H265" s="60">
        <f>IF(G265=1,IF(TRIM(B265)="",0,MATCH(TRIM(B265),TaskNames,0)),0)</f>
        <v/>
      </c>
      <c r="I265" s="60">
        <f>IF(G265=1,C265,0)</f>
        <v/>
      </c>
      <c r="J265" s="60">
        <f>IF(G265=1,INT(A265),0)</f>
        <v/>
      </c>
    </row>
    <row r="266">
      <c r="A266" s="32" t="n"/>
      <c r="B266" s="41" t="n"/>
      <c r="C266" s="35" t="n"/>
      <c r="D266" s="41" t="n"/>
      <c r="E266" s="55">
        <f>IF(COUNTA(A266:D266)=0,"",IF(NOT(ISNUMBER(A266)),"Falta la fecha",IF(IF(ISNUMBER(C266),C266&lt;=0,TRUE),"Sin minutos",IF(AND(TRIM(B266)&lt;&gt;"",NOT(ISNUMBER(MATCH(TRIM(B266),TaskNames,0)))),"Tarea no válida","OK"))))</f>
        <v/>
      </c>
      <c r="F266" s="59">
        <f>IF(G266=1,J266-WEEKDAY(J266,2)+1,"")</f>
        <v/>
      </c>
      <c r="G266" s="60">
        <f>IF(E266="OK",1,0)</f>
        <v/>
      </c>
      <c r="H266" s="60">
        <f>IF(G266=1,IF(TRIM(B266)="",0,MATCH(TRIM(B266),TaskNames,0)),0)</f>
        <v/>
      </c>
      <c r="I266" s="60">
        <f>IF(G266=1,C266,0)</f>
        <v/>
      </c>
      <c r="J266" s="60">
        <f>IF(G266=1,INT(A266),0)</f>
        <v/>
      </c>
    </row>
    <row r="267">
      <c r="A267" s="32" t="n"/>
      <c r="B267" s="41" t="n"/>
      <c r="C267" s="35" t="n"/>
      <c r="D267" s="41" t="n"/>
      <c r="E267" s="55">
        <f>IF(COUNTA(A267:D267)=0,"",IF(NOT(ISNUMBER(A267)),"Falta la fecha",IF(IF(ISNUMBER(C267),C267&lt;=0,TRUE),"Sin minutos",IF(AND(TRIM(B267)&lt;&gt;"",NOT(ISNUMBER(MATCH(TRIM(B267),TaskNames,0)))),"Tarea no válida","OK"))))</f>
        <v/>
      </c>
      <c r="F267" s="59">
        <f>IF(G267=1,J267-WEEKDAY(J267,2)+1,"")</f>
        <v/>
      </c>
      <c r="G267" s="60">
        <f>IF(E267="OK",1,0)</f>
        <v/>
      </c>
      <c r="H267" s="60">
        <f>IF(G267=1,IF(TRIM(B267)="",0,MATCH(TRIM(B267),TaskNames,0)),0)</f>
        <v/>
      </c>
      <c r="I267" s="60">
        <f>IF(G267=1,C267,0)</f>
        <v/>
      </c>
      <c r="J267" s="60">
        <f>IF(G267=1,INT(A267),0)</f>
        <v/>
      </c>
    </row>
    <row r="268">
      <c r="A268" s="32" t="n"/>
      <c r="B268" s="41" t="n"/>
      <c r="C268" s="35" t="n"/>
      <c r="D268" s="41" t="n"/>
      <c r="E268" s="55">
        <f>IF(COUNTA(A268:D268)=0,"",IF(NOT(ISNUMBER(A268)),"Falta la fecha",IF(IF(ISNUMBER(C268),C268&lt;=0,TRUE),"Sin minutos",IF(AND(TRIM(B268)&lt;&gt;"",NOT(ISNUMBER(MATCH(TRIM(B268),TaskNames,0)))),"Tarea no válida","OK"))))</f>
        <v/>
      </c>
      <c r="F268" s="59">
        <f>IF(G268=1,J268-WEEKDAY(J268,2)+1,"")</f>
        <v/>
      </c>
      <c r="G268" s="60">
        <f>IF(E268="OK",1,0)</f>
        <v/>
      </c>
      <c r="H268" s="60">
        <f>IF(G268=1,IF(TRIM(B268)="",0,MATCH(TRIM(B268),TaskNames,0)),0)</f>
        <v/>
      </c>
      <c r="I268" s="60">
        <f>IF(G268=1,C268,0)</f>
        <v/>
      </c>
      <c r="J268" s="60">
        <f>IF(G268=1,INT(A268),0)</f>
        <v/>
      </c>
    </row>
    <row r="269">
      <c r="A269" s="32" t="n"/>
      <c r="B269" s="41" t="n"/>
      <c r="C269" s="35" t="n"/>
      <c r="D269" s="41" t="n"/>
      <c r="E269" s="55">
        <f>IF(COUNTA(A269:D269)=0,"",IF(NOT(ISNUMBER(A269)),"Falta la fecha",IF(IF(ISNUMBER(C269),C269&lt;=0,TRUE),"Sin minutos",IF(AND(TRIM(B269)&lt;&gt;"",NOT(ISNUMBER(MATCH(TRIM(B269),TaskNames,0)))),"Tarea no válida","OK"))))</f>
        <v/>
      </c>
      <c r="F269" s="59">
        <f>IF(G269=1,J269-WEEKDAY(J269,2)+1,"")</f>
        <v/>
      </c>
      <c r="G269" s="60">
        <f>IF(E269="OK",1,0)</f>
        <v/>
      </c>
      <c r="H269" s="60">
        <f>IF(G269=1,IF(TRIM(B269)="",0,MATCH(TRIM(B269),TaskNames,0)),0)</f>
        <v/>
      </c>
      <c r="I269" s="60">
        <f>IF(G269=1,C269,0)</f>
        <v/>
      </c>
      <c r="J269" s="60">
        <f>IF(G269=1,INT(A269),0)</f>
        <v/>
      </c>
    </row>
    <row r="270">
      <c r="A270" s="32" t="n"/>
      <c r="B270" s="41" t="n"/>
      <c r="C270" s="35" t="n"/>
      <c r="D270" s="41" t="n"/>
      <c r="E270" s="55">
        <f>IF(COUNTA(A270:D270)=0,"",IF(NOT(ISNUMBER(A270)),"Falta la fecha",IF(IF(ISNUMBER(C270),C270&lt;=0,TRUE),"Sin minutos",IF(AND(TRIM(B270)&lt;&gt;"",NOT(ISNUMBER(MATCH(TRIM(B270),TaskNames,0)))),"Tarea no válida","OK"))))</f>
        <v/>
      </c>
      <c r="F270" s="59">
        <f>IF(G270=1,J270-WEEKDAY(J270,2)+1,"")</f>
        <v/>
      </c>
      <c r="G270" s="60">
        <f>IF(E270="OK",1,0)</f>
        <v/>
      </c>
      <c r="H270" s="60">
        <f>IF(G270=1,IF(TRIM(B270)="",0,MATCH(TRIM(B270),TaskNames,0)),0)</f>
        <v/>
      </c>
      <c r="I270" s="60">
        <f>IF(G270=1,C270,0)</f>
        <v/>
      </c>
      <c r="J270" s="60">
        <f>IF(G270=1,INT(A270),0)</f>
        <v/>
      </c>
    </row>
    <row r="271">
      <c r="A271" s="32" t="n"/>
      <c r="B271" s="41" t="n"/>
      <c r="C271" s="35" t="n"/>
      <c r="D271" s="41" t="n"/>
      <c r="E271" s="55">
        <f>IF(COUNTA(A271:D271)=0,"",IF(NOT(ISNUMBER(A271)),"Falta la fecha",IF(IF(ISNUMBER(C271),C271&lt;=0,TRUE),"Sin minutos",IF(AND(TRIM(B271)&lt;&gt;"",NOT(ISNUMBER(MATCH(TRIM(B271),TaskNames,0)))),"Tarea no válida","OK"))))</f>
        <v/>
      </c>
      <c r="F271" s="59">
        <f>IF(G271=1,J271-WEEKDAY(J271,2)+1,"")</f>
        <v/>
      </c>
      <c r="G271" s="60">
        <f>IF(E271="OK",1,0)</f>
        <v/>
      </c>
      <c r="H271" s="60">
        <f>IF(G271=1,IF(TRIM(B271)="",0,MATCH(TRIM(B271),TaskNames,0)),0)</f>
        <v/>
      </c>
      <c r="I271" s="60">
        <f>IF(G271=1,C271,0)</f>
        <v/>
      </c>
      <c r="J271" s="60">
        <f>IF(G271=1,INT(A271),0)</f>
        <v/>
      </c>
    </row>
    <row r="272">
      <c r="A272" s="32" t="n"/>
      <c r="B272" s="41" t="n"/>
      <c r="C272" s="35" t="n"/>
      <c r="D272" s="41" t="n"/>
      <c r="E272" s="55">
        <f>IF(COUNTA(A272:D272)=0,"",IF(NOT(ISNUMBER(A272)),"Falta la fecha",IF(IF(ISNUMBER(C272),C272&lt;=0,TRUE),"Sin minutos",IF(AND(TRIM(B272)&lt;&gt;"",NOT(ISNUMBER(MATCH(TRIM(B272),TaskNames,0)))),"Tarea no válida","OK"))))</f>
        <v/>
      </c>
      <c r="F272" s="59">
        <f>IF(G272=1,J272-WEEKDAY(J272,2)+1,"")</f>
        <v/>
      </c>
      <c r="G272" s="60">
        <f>IF(E272="OK",1,0)</f>
        <v/>
      </c>
      <c r="H272" s="60">
        <f>IF(G272=1,IF(TRIM(B272)="",0,MATCH(TRIM(B272),TaskNames,0)),0)</f>
        <v/>
      </c>
      <c r="I272" s="60">
        <f>IF(G272=1,C272,0)</f>
        <v/>
      </c>
      <c r="J272" s="60">
        <f>IF(G272=1,INT(A272),0)</f>
        <v/>
      </c>
    </row>
    <row r="273">
      <c r="A273" s="32" t="n"/>
      <c r="B273" s="41" t="n"/>
      <c r="C273" s="35" t="n"/>
      <c r="D273" s="41" t="n"/>
      <c r="E273" s="55">
        <f>IF(COUNTA(A273:D273)=0,"",IF(NOT(ISNUMBER(A273)),"Falta la fecha",IF(IF(ISNUMBER(C273),C273&lt;=0,TRUE),"Sin minutos",IF(AND(TRIM(B273)&lt;&gt;"",NOT(ISNUMBER(MATCH(TRIM(B273),TaskNames,0)))),"Tarea no válida","OK"))))</f>
        <v/>
      </c>
      <c r="F273" s="59">
        <f>IF(G273=1,J273-WEEKDAY(J273,2)+1,"")</f>
        <v/>
      </c>
      <c r="G273" s="60">
        <f>IF(E273="OK",1,0)</f>
        <v/>
      </c>
      <c r="H273" s="60">
        <f>IF(G273=1,IF(TRIM(B273)="",0,MATCH(TRIM(B273),TaskNames,0)),0)</f>
        <v/>
      </c>
      <c r="I273" s="60">
        <f>IF(G273=1,C273,0)</f>
        <v/>
      </c>
      <c r="J273" s="60">
        <f>IF(G273=1,INT(A273),0)</f>
        <v/>
      </c>
    </row>
    <row r="274">
      <c r="A274" s="32" t="n"/>
      <c r="B274" s="41" t="n"/>
      <c r="C274" s="35" t="n"/>
      <c r="D274" s="41" t="n"/>
      <c r="E274" s="55">
        <f>IF(COUNTA(A274:D274)=0,"",IF(NOT(ISNUMBER(A274)),"Falta la fecha",IF(IF(ISNUMBER(C274),C274&lt;=0,TRUE),"Sin minutos",IF(AND(TRIM(B274)&lt;&gt;"",NOT(ISNUMBER(MATCH(TRIM(B274),TaskNames,0)))),"Tarea no válida","OK"))))</f>
        <v/>
      </c>
      <c r="F274" s="59">
        <f>IF(G274=1,J274-WEEKDAY(J274,2)+1,"")</f>
        <v/>
      </c>
      <c r="G274" s="60">
        <f>IF(E274="OK",1,0)</f>
        <v/>
      </c>
      <c r="H274" s="60">
        <f>IF(G274=1,IF(TRIM(B274)="",0,MATCH(TRIM(B274),TaskNames,0)),0)</f>
        <v/>
      </c>
      <c r="I274" s="60">
        <f>IF(G274=1,C274,0)</f>
        <v/>
      </c>
      <c r="J274" s="60">
        <f>IF(G274=1,INT(A274),0)</f>
        <v/>
      </c>
    </row>
    <row r="275">
      <c r="A275" s="32" t="n"/>
      <c r="B275" s="41" t="n"/>
      <c r="C275" s="35" t="n"/>
      <c r="D275" s="41" t="n"/>
      <c r="E275" s="55">
        <f>IF(COUNTA(A275:D275)=0,"",IF(NOT(ISNUMBER(A275)),"Falta la fecha",IF(IF(ISNUMBER(C275),C275&lt;=0,TRUE),"Sin minutos",IF(AND(TRIM(B275)&lt;&gt;"",NOT(ISNUMBER(MATCH(TRIM(B275),TaskNames,0)))),"Tarea no válida","OK"))))</f>
        <v/>
      </c>
      <c r="F275" s="59">
        <f>IF(G275=1,J275-WEEKDAY(J275,2)+1,"")</f>
        <v/>
      </c>
      <c r="G275" s="60">
        <f>IF(E275="OK",1,0)</f>
        <v/>
      </c>
      <c r="H275" s="60">
        <f>IF(G275=1,IF(TRIM(B275)="",0,MATCH(TRIM(B275),TaskNames,0)),0)</f>
        <v/>
      </c>
      <c r="I275" s="60">
        <f>IF(G275=1,C275,0)</f>
        <v/>
      </c>
      <c r="J275" s="60">
        <f>IF(G275=1,INT(A275),0)</f>
        <v/>
      </c>
    </row>
    <row r="276">
      <c r="A276" s="32" t="n"/>
      <c r="B276" s="41" t="n"/>
      <c r="C276" s="35" t="n"/>
      <c r="D276" s="41" t="n"/>
      <c r="E276" s="55">
        <f>IF(COUNTA(A276:D276)=0,"",IF(NOT(ISNUMBER(A276)),"Falta la fecha",IF(IF(ISNUMBER(C276),C276&lt;=0,TRUE),"Sin minutos",IF(AND(TRIM(B276)&lt;&gt;"",NOT(ISNUMBER(MATCH(TRIM(B276),TaskNames,0)))),"Tarea no válida","OK"))))</f>
        <v/>
      </c>
      <c r="F276" s="59">
        <f>IF(G276=1,J276-WEEKDAY(J276,2)+1,"")</f>
        <v/>
      </c>
      <c r="G276" s="60">
        <f>IF(E276="OK",1,0)</f>
        <v/>
      </c>
      <c r="H276" s="60">
        <f>IF(G276=1,IF(TRIM(B276)="",0,MATCH(TRIM(B276),TaskNames,0)),0)</f>
        <v/>
      </c>
      <c r="I276" s="60">
        <f>IF(G276=1,C276,0)</f>
        <v/>
      </c>
      <c r="J276" s="60">
        <f>IF(G276=1,INT(A276),0)</f>
        <v/>
      </c>
    </row>
    <row r="277">
      <c r="A277" s="32" t="n"/>
      <c r="B277" s="41" t="n"/>
      <c r="C277" s="35" t="n"/>
      <c r="D277" s="41" t="n"/>
      <c r="E277" s="55">
        <f>IF(COUNTA(A277:D277)=0,"",IF(NOT(ISNUMBER(A277)),"Falta la fecha",IF(IF(ISNUMBER(C277),C277&lt;=0,TRUE),"Sin minutos",IF(AND(TRIM(B277)&lt;&gt;"",NOT(ISNUMBER(MATCH(TRIM(B277),TaskNames,0)))),"Tarea no válida","OK"))))</f>
        <v/>
      </c>
      <c r="F277" s="59">
        <f>IF(G277=1,J277-WEEKDAY(J277,2)+1,"")</f>
        <v/>
      </c>
      <c r="G277" s="60">
        <f>IF(E277="OK",1,0)</f>
        <v/>
      </c>
      <c r="H277" s="60">
        <f>IF(G277=1,IF(TRIM(B277)="",0,MATCH(TRIM(B277),TaskNames,0)),0)</f>
        <v/>
      </c>
      <c r="I277" s="60">
        <f>IF(G277=1,C277,0)</f>
        <v/>
      </c>
      <c r="J277" s="60">
        <f>IF(G277=1,INT(A277),0)</f>
        <v/>
      </c>
    </row>
    <row r="278">
      <c r="A278" s="32" t="n"/>
      <c r="B278" s="41" t="n"/>
      <c r="C278" s="35" t="n"/>
      <c r="D278" s="41" t="n"/>
      <c r="E278" s="55">
        <f>IF(COUNTA(A278:D278)=0,"",IF(NOT(ISNUMBER(A278)),"Falta la fecha",IF(IF(ISNUMBER(C278),C278&lt;=0,TRUE),"Sin minutos",IF(AND(TRIM(B278)&lt;&gt;"",NOT(ISNUMBER(MATCH(TRIM(B278),TaskNames,0)))),"Tarea no válida","OK"))))</f>
        <v/>
      </c>
      <c r="F278" s="59">
        <f>IF(G278=1,J278-WEEKDAY(J278,2)+1,"")</f>
        <v/>
      </c>
      <c r="G278" s="60">
        <f>IF(E278="OK",1,0)</f>
        <v/>
      </c>
      <c r="H278" s="60">
        <f>IF(G278=1,IF(TRIM(B278)="",0,MATCH(TRIM(B278),TaskNames,0)),0)</f>
        <v/>
      </c>
      <c r="I278" s="60">
        <f>IF(G278=1,C278,0)</f>
        <v/>
      </c>
      <c r="J278" s="60">
        <f>IF(G278=1,INT(A278),0)</f>
        <v/>
      </c>
    </row>
    <row r="279">
      <c r="A279" s="32" t="n"/>
      <c r="B279" s="41" t="n"/>
      <c r="C279" s="35" t="n"/>
      <c r="D279" s="41" t="n"/>
      <c r="E279" s="55">
        <f>IF(COUNTA(A279:D279)=0,"",IF(NOT(ISNUMBER(A279)),"Falta la fecha",IF(IF(ISNUMBER(C279),C279&lt;=0,TRUE),"Sin minutos",IF(AND(TRIM(B279)&lt;&gt;"",NOT(ISNUMBER(MATCH(TRIM(B279),TaskNames,0)))),"Tarea no válida","OK"))))</f>
        <v/>
      </c>
      <c r="F279" s="59">
        <f>IF(G279=1,J279-WEEKDAY(J279,2)+1,"")</f>
        <v/>
      </c>
      <c r="G279" s="60">
        <f>IF(E279="OK",1,0)</f>
        <v/>
      </c>
      <c r="H279" s="60">
        <f>IF(G279=1,IF(TRIM(B279)="",0,MATCH(TRIM(B279),TaskNames,0)),0)</f>
        <v/>
      </c>
      <c r="I279" s="60">
        <f>IF(G279=1,C279,0)</f>
        <v/>
      </c>
      <c r="J279" s="60">
        <f>IF(G279=1,INT(A279),0)</f>
        <v/>
      </c>
    </row>
    <row r="280">
      <c r="A280" s="32" t="n"/>
      <c r="B280" s="41" t="n"/>
      <c r="C280" s="35" t="n"/>
      <c r="D280" s="41" t="n"/>
      <c r="E280" s="55">
        <f>IF(COUNTA(A280:D280)=0,"",IF(NOT(ISNUMBER(A280)),"Falta la fecha",IF(IF(ISNUMBER(C280),C280&lt;=0,TRUE),"Sin minutos",IF(AND(TRIM(B280)&lt;&gt;"",NOT(ISNUMBER(MATCH(TRIM(B280),TaskNames,0)))),"Tarea no válida","OK"))))</f>
        <v/>
      </c>
      <c r="F280" s="59">
        <f>IF(G280=1,J280-WEEKDAY(J280,2)+1,"")</f>
        <v/>
      </c>
      <c r="G280" s="60">
        <f>IF(E280="OK",1,0)</f>
        <v/>
      </c>
      <c r="H280" s="60">
        <f>IF(G280=1,IF(TRIM(B280)="",0,MATCH(TRIM(B280),TaskNames,0)),0)</f>
        <v/>
      </c>
      <c r="I280" s="60">
        <f>IF(G280=1,C280,0)</f>
        <v/>
      </c>
      <c r="J280" s="60">
        <f>IF(G280=1,INT(A280),0)</f>
        <v/>
      </c>
    </row>
    <row r="281">
      <c r="A281" s="32" t="n"/>
      <c r="B281" s="41" t="n"/>
      <c r="C281" s="35" t="n"/>
      <c r="D281" s="41" t="n"/>
      <c r="E281" s="55">
        <f>IF(COUNTA(A281:D281)=0,"",IF(NOT(ISNUMBER(A281)),"Falta la fecha",IF(IF(ISNUMBER(C281),C281&lt;=0,TRUE),"Sin minutos",IF(AND(TRIM(B281)&lt;&gt;"",NOT(ISNUMBER(MATCH(TRIM(B281),TaskNames,0)))),"Tarea no válida","OK"))))</f>
        <v/>
      </c>
      <c r="F281" s="59">
        <f>IF(G281=1,J281-WEEKDAY(J281,2)+1,"")</f>
        <v/>
      </c>
      <c r="G281" s="60">
        <f>IF(E281="OK",1,0)</f>
        <v/>
      </c>
      <c r="H281" s="60">
        <f>IF(G281=1,IF(TRIM(B281)="",0,MATCH(TRIM(B281),TaskNames,0)),0)</f>
        <v/>
      </c>
      <c r="I281" s="60">
        <f>IF(G281=1,C281,0)</f>
        <v/>
      </c>
      <c r="J281" s="60">
        <f>IF(G281=1,INT(A281),0)</f>
        <v/>
      </c>
    </row>
    <row r="282">
      <c r="A282" s="32" t="n"/>
      <c r="B282" s="41" t="n"/>
      <c r="C282" s="35" t="n"/>
      <c r="D282" s="41" t="n"/>
      <c r="E282" s="55">
        <f>IF(COUNTA(A282:D282)=0,"",IF(NOT(ISNUMBER(A282)),"Falta la fecha",IF(IF(ISNUMBER(C282),C282&lt;=0,TRUE),"Sin minutos",IF(AND(TRIM(B282)&lt;&gt;"",NOT(ISNUMBER(MATCH(TRIM(B282),TaskNames,0)))),"Tarea no válida","OK"))))</f>
        <v/>
      </c>
      <c r="F282" s="59">
        <f>IF(G282=1,J282-WEEKDAY(J282,2)+1,"")</f>
        <v/>
      </c>
      <c r="G282" s="60">
        <f>IF(E282="OK",1,0)</f>
        <v/>
      </c>
      <c r="H282" s="60">
        <f>IF(G282=1,IF(TRIM(B282)="",0,MATCH(TRIM(B282),TaskNames,0)),0)</f>
        <v/>
      </c>
      <c r="I282" s="60">
        <f>IF(G282=1,C282,0)</f>
        <v/>
      </c>
      <c r="J282" s="60">
        <f>IF(G282=1,INT(A282),0)</f>
        <v/>
      </c>
    </row>
    <row r="283">
      <c r="A283" s="32" t="n"/>
      <c r="B283" s="41" t="n"/>
      <c r="C283" s="35" t="n"/>
      <c r="D283" s="41" t="n"/>
      <c r="E283" s="55">
        <f>IF(COUNTA(A283:D283)=0,"",IF(NOT(ISNUMBER(A283)),"Falta la fecha",IF(IF(ISNUMBER(C283),C283&lt;=0,TRUE),"Sin minutos",IF(AND(TRIM(B283)&lt;&gt;"",NOT(ISNUMBER(MATCH(TRIM(B283),TaskNames,0)))),"Tarea no válida","OK"))))</f>
        <v/>
      </c>
      <c r="F283" s="59">
        <f>IF(G283=1,J283-WEEKDAY(J283,2)+1,"")</f>
        <v/>
      </c>
      <c r="G283" s="60">
        <f>IF(E283="OK",1,0)</f>
        <v/>
      </c>
      <c r="H283" s="60">
        <f>IF(G283=1,IF(TRIM(B283)="",0,MATCH(TRIM(B283),TaskNames,0)),0)</f>
        <v/>
      </c>
      <c r="I283" s="60">
        <f>IF(G283=1,C283,0)</f>
        <v/>
      </c>
      <c r="J283" s="60">
        <f>IF(G283=1,INT(A283),0)</f>
        <v/>
      </c>
    </row>
    <row r="284">
      <c r="A284" s="32" t="n"/>
      <c r="B284" s="41" t="n"/>
      <c r="C284" s="35" t="n"/>
      <c r="D284" s="41" t="n"/>
      <c r="E284" s="55">
        <f>IF(COUNTA(A284:D284)=0,"",IF(NOT(ISNUMBER(A284)),"Falta la fecha",IF(IF(ISNUMBER(C284),C284&lt;=0,TRUE),"Sin minutos",IF(AND(TRIM(B284)&lt;&gt;"",NOT(ISNUMBER(MATCH(TRIM(B284),TaskNames,0)))),"Tarea no válida","OK"))))</f>
        <v/>
      </c>
      <c r="F284" s="59">
        <f>IF(G284=1,J284-WEEKDAY(J284,2)+1,"")</f>
        <v/>
      </c>
      <c r="G284" s="60">
        <f>IF(E284="OK",1,0)</f>
        <v/>
      </c>
      <c r="H284" s="60">
        <f>IF(G284=1,IF(TRIM(B284)="",0,MATCH(TRIM(B284),TaskNames,0)),0)</f>
        <v/>
      </c>
      <c r="I284" s="60">
        <f>IF(G284=1,C284,0)</f>
        <v/>
      </c>
      <c r="J284" s="60">
        <f>IF(G284=1,INT(A284),0)</f>
        <v/>
      </c>
    </row>
    <row r="285">
      <c r="A285" s="32" t="n"/>
      <c r="B285" s="41" t="n"/>
      <c r="C285" s="35" t="n"/>
      <c r="D285" s="41" t="n"/>
      <c r="E285" s="55">
        <f>IF(COUNTA(A285:D285)=0,"",IF(NOT(ISNUMBER(A285)),"Falta la fecha",IF(IF(ISNUMBER(C285),C285&lt;=0,TRUE),"Sin minutos",IF(AND(TRIM(B285)&lt;&gt;"",NOT(ISNUMBER(MATCH(TRIM(B285),TaskNames,0)))),"Tarea no válida","OK"))))</f>
        <v/>
      </c>
      <c r="F285" s="59">
        <f>IF(G285=1,J285-WEEKDAY(J285,2)+1,"")</f>
        <v/>
      </c>
      <c r="G285" s="60">
        <f>IF(E285="OK",1,0)</f>
        <v/>
      </c>
      <c r="H285" s="60">
        <f>IF(G285=1,IF(TRIM(B285)="",0,MATCH(TRIM(B285),TaskNames,0)),0)</f>
        <v/>
      </c>
      <c r="I285" s="60">
        <f>IF(G285=1,C285,0)</f>
        <v/>
      </c>
      <c r="J285" s="60">
        <f>IF(G285=1,INT(A285),0)</f>
        <v/>
      </c>
    </row>
    <row r="286">
      <c r="A286" s="32" t="n"/>
      <c r="B286" s="41" t="n"/>
      <c r="C286" s="35" t="n"/>
      <c r="D286" s="41" t="n"/>
      <c r="E286" s="55">
        <f>IF(COUNTA(A286:D286)=0,"",IF(NOT(ISNUMBER(A286)),"Falta la fecha",IF(IF(ISNUMBER(C286),C286&lt;=0,TRUE),"Sin minutos",IF(AND(TRIM(B286)&lt;&gt;"",NOT(ISNUMBER(MATCH(TRIM(B286),TaskNames,0)))),"Tarea no válida","OK"))))</f>
        <v/>
      </c>
      <c r="F286" s="59">
        <f>IF(G286=1,J286-WEEKDAY(J286,2)+1,"")</f>
        <v/>
      </c>
      <c r="G286" s="60">
        <f>IF(E286="OK",1,0)</f>
        <v/>
      </c>
      <c r="H286" s="60">
        <f>IF(G286=1,IF(TRIM(B286)="",0,MATCH(TRIM(B286),TaskNames,0)),0)</f>
        <v/>
      </c>
      <c r="I286" s="60">
        <f>IF(G286=1,C286,0)</f>
        <v/>
      </c>
      <c r="J286" s="60">
        <f>IF(G286=1,INT(A286),0)</f>
        <v/>
      </c>
    </row>
    <row r="287">
      <c r="A287" s="32" t="n"/>
      <c r="B287" s="41" t="n"/>
      <c r="C287" s="35" t="n"/>
      <c r="D287" s="41" t="n"/>
      <c r="E287" s="55">
        <f>IF(COUNTA(A287:D287)=0,"",IF(NOT(ISNUMBER(A287)),"Falta la fecha",IF(IF(ISNUMBER(C287),C287&lt;=0,TRUE),"Sin minutos",IF(AND(TRIM(B287)&lt;&gt;"",NOT(ISNUMBER(MATCH(TRIM(B287),TaskNames,0)))),"Tarea no válida","OK"))))</f>
        <v/>
      </c>
      <c r="F287" s="59">
        <f>IF(G287=1,J287-WEEKDAY(J287,2)+1,"")</f>
        <v/>
      </c>
      <c r="G287" s="60">
        <f>IF(E287="OK",1,0)</f>
        <v/>
      </c>
      <c r="H287" s="60">
        <f>IF(G287=1,IF(TRIM(B287)="",0,MATCH(TRIM(B287),TaskNames,0)),0)</f>
        <v/>
      </c>
      <c r="I287" s="60">
        <f>IF(G287=1,C287,0)</f>
        <v/>
      </c>
      <c r="J287" s="60">
        <f>IF(G287=1,INT(A287),0)</f>
        <v/>
      </c>
    </row>
    <row r="288">
      <c r="A288" s="32" t="n"/>
      <c r="B288" s="41" t="n"/>
      <c r="C288" s="35" t="n"/>
      <c r="D288" s="41" t="n"/>
      <c r="E288" s="55">
        <f>IF(COUNTA(A288:D288)=0,"",IF(NOT(ISNUMBER(A288)),"Falta la fecha",IF(IF(ISNUMBER(C288),C288&lt;=0,TRUE),"Sin minutos",IF(AND(TRIM(B288)&lt;&gt;"",NOT(ISNUMBER(MATCH(TRIM(B288),TaskNames,0)))),"Tarea no válida","OK"))))</f>
        <v/>
      </c>
      <c r="F288" s="59">
        <f>IF(G288=1,J288-WEEKDAY(J288,2)+1,"")</f>
        <v/>
      </c>
      <c r="G288" s="60">
        <f>IF(E288="OK",1,0)</f>
        <v/>
      </c>
      <c r="H288" s="60">
        <f>IF(G288=1,IF(TRIM(B288)="",0,MATCH(TRIM(B288),TaskNames,0)),0)</f>
        <v/>
      </c>
      <c r="I288" s="60">
        <f>IF(G288=1,C288,0)</f>
        <v/>
      </c>
      <c r="J288" s="60">
        <f>IF(G288=1,INT(A288),0)</f>
        <v/>
      </c>
    </row>
    <row r="289">
      <c r="A289" s="32" t="n"/>
      <c r="B289" s="41" t="n"/>
      <c r="C289" s="35" t="n"/>
      <c r="D289" s="41" t="n"/>
      <c r="E289" s="55">
        <f>IF(COUNTA(A289:D289)=0,"",IF(NOT(ISNUMBER(A289)),"Falta la fecha",IF(IF(ISNUMBER(C289),C289&lt;=0,TRUE),"Sin minutos",IF(AND(TRIM(B289)&lt;&gt;"",NOT(ISNUMBER(MATCH(TRIM(B289),TaskNames,0)))),"Tarea no válida","OK"))))</f>
        <v/>
      </c>
      <c r="F289" s="59">
        <f>IF(G289=1,J289-WEEKDAY(J289,2)+1,"")</f>
        <v/>
      </c>
      <c r="G289" s="60">
        <f>IF(E289="OK",1,0)</f>
        <v/>
      </c>
      <c r="H289" s="60">
        <f>IF(G289=1,IF(TRIM(B289)="",0,MATCH(TRIM(B289),TaskNames,0)),0)</f>
        <v/>
      </c>
      <c r="I289" s="60">
        <f>IF(G289=1,C289,0)</f>
        <v/>
      </c>
      <c r="J289" s="60">
        <f>IF(G289=1,INT(A289),0)</f>
        <v/>
      </c>
    </row>
    <row r="290">
      <c r="A290" s="32" t="n"/>
      <c r="B290" s="41" t="n"/>
      <c r="C290" s="35" t="n"/>
      <c r="D290" s="41" t="n"/>
      <c r="E290" s="55">
        <f>IF(COUNTA(A290:D290)=0,"",IF(NOT(ISNUMBER(A290)),"Falta la fecha",IF(IF(ISNUMBER(C290),C290&lt;=0,TRUE),"Sin minutos",IF(AND(TRIM(B290)&lt;&gt;"",NOT(ISNUMBER(MATCH(TRIM(B290),TaskNames,0)))),"Tarea no válida","OK"))))</f>
        <v/>
      </c>
      <c r="F290" s="59">
        <f>IF(G290=1,J290-WEEKDAY(J290,2)+1,"")</f>
        <v/>
      </c>
      <c r="G290" s="60">
        <f>IF(E290="OK",1,0)</f>
        <v/>
      </c>
      <c r="H290" s="60">
        <f>IF(G290=1,IF(TRIM(B290)="",0,MATCH(TRIM(B290),TaskNames,0)),0)</f>
        <v/>
      </c>
      <c r="I290" s="60">
        <f>IF(G290=1,C290,0)</f>
        <v/>
      </c>
      <c r="J290" s="60">
        <f>IF(G290=1,INT(A290),0)</f>
        <v/>
      </c>
    </row>
    <row r="291">
      <c r="A291" s="32" t="n"/>
      <c r="B291" s="41" t="n"/>
      <c r="C291" s="35" t="n"/>
      <c r="D291" s="41" t="n"/>
      <c r="E291" s="55">
        <f>IF(COUNTA(A291:D291)=0,"",IF(NOT(ISNUMBER(A291)),"Falta la fecha",IF(IF(ISNUMBER(C291),C291&lt;=0,TRUE),"Sin minutos",IF(AND(TRIM(B291)&lt;&gt;"",NOT(ISNUMBER(MATCH(TRIM(B291),TaskNames,0)))),"Tarea no válida","OK"))))</f>
        <v/>
      </c>
      <c r="F291" s="59">
        <f>IF(G291=1,J291-WEEKDAY(J291,2)+1,"")</f>
        <v/>
      </c>
      <c r="G291" s="60">
        <f>IF(E291="OK",1,0)</f>
        <v/>
      </c>
      <c r="H291" s="60">
        <f>IF(G291=1,IF(TRIM(B291)="",0,MATCH(TRIM(B291),TaskNames,0)),0)</f>
        <v/>
      </c>
      <c r="I291" s="60">
        <f>IF(G291=1,C291,0)</f>
        <v/>
      </c>
      <c r="J291" s="60">
        <f>IF(G291=1,INT(A291),0)</f>
        <v/>
      </c>
    </row>
    <row r="292">
      <c r="A292" s="32" t="n"/>
      <c r="B292" s="41" t="n"/>
      <c r="C292" s="35" t="n"/>
      <c r="D292" s="41" t="n"/>
      <c r="E292" s="55">
        <f>IF(COUNTA(A292:D292)=0,"",IF(NOT(ISNUMBER(A292)),"Falta la fecha",IF(IF(ISNUMBER(C292),C292&lt;=0,TRUE),"Sin minutos",IF(AND(TRIM(B292)&lt;&gt;"",NOT(ISNUMBER(MATCH(TRIM(B292),TaskNames,0)))),"Tarea no válida","OK"))))</f>
        <v/>
      </c>
      <c r="F292" s="59">
        <f>IF(G292=1,J292-WEEKDAY(J292,2)+1,"")</f>
        <v/>
      </c>
      <c r="G292" s="60">
        <f>IF(E292="OK",1,0)</f>
        <v/>
      </c>
      <c r="H292" s="60">
        <f>IF(G292=1,IF(TRIM(B292)="",0,MATCH(TRIM(B292),TaskNames,0)),0)</f>
        <v/>
      </c>
      <c r="I292" s="60">
        <f>IF(G292=1,C292,0)</f>
        <v/>
      </c>
      <c r="J292" s="60">
        <f>IF(G292=1,INT(A292),0)</f>
        <v/>
      </c>
    </row>
    <row r="293">
      <c r="A293" s="32" t="n"/>
      <c r="B293" s="41" t="n"/>
      <c r="C293" s="35" t="n"/>
      <c r="D293" s="41" t="n"/>
      <c r="E293" s="55">
        <f>IF(COUNTA(A293:D293)=0,"",IF(NOT(ISNUMBER(A293)),"Falta la fecha",IF(IF(ISNUMBER(C293),C293&lt;=0,TRUE),"Sin minutos",IF(AND(TRIM(B293)&lt;&gt;"",NOT(ISNUMBER(MATCH(TRIM(B293),TaskNames,0)))),"Tarea no válida","OK"))))</f>
        <v/>
      </c>
      <c r="F293" s="59">
        <f>IF(G293=1,J293-WEEKDAY(J293,2)+1,"")</f>
        <v/>
      </c>
      <c r="G293" s="60">
        <f>IF(E293="OK",1,0)</f>
        <v/>
      </c>
      <c r="H293" s="60">
        <f>IF(G293=1,IF(TRIM(B293)="",0,MATCH(TRIM(B293),TaskNames,0)),0)</f>
        <v/>
      </c>
      <c r="I293" s="60">
        <f>IF(G293=1,C293,0)</f>
        <v/>
      </c>
      <c r="J293" s="60">
        <f>IF(G293=1,INT(A293),0)</f>
        <v/>
      </c>
    </row>
    <row r="294">
      <c r="A294" s="32" t="n"/>
      <c r="B294" s="41" t="n"/>
      <c r="C294" s="35" t="n"/>
      <c r="D294" s="41" t="n"/>
      <c r="E294" s="55">
        <f>IF(COUNTA(A294:D294)=0,"",IF(NOT(ISNUMBER(A294)),"Falta la fecha",IF(IF(ISNUMBER(C294),C294&lt;=0,TRUE),"Sin minutos",IF(AND(TRIM(B294)&lt;&gt;"",NOT(ISNUMBER(MATCH(TRIM(B294),TaskNames,0)))),"Tarea no válida","OK"))))</f>
        <v/>
      </c>
      <c r="F294" s="59">
        <f>IF(G294=1,J294-WEEKDAY(J294,2)+1,"")</f>
        <v/>
      </c>
      <c r="G294" s="60">
        <f>IF(E294="OK",1,0)</f>
        <v/>
      </c>
      <c r="H294" s="60">
        <f>IF(G294=1,IF(TRIM(B294)="",0,MATCH(TRIM(B294),TaskNames,0)),0)</f>
        <v/>
      </c>
      <c r="I294" s="60">
        <f>IF(G294=1,C294,0)</f>
        <v/>
      </c>
      <c r="J294" s="60">
        <f>IF(G294=1,INT(A294),0)</f>
        <v/>
      </c>
    </row>
    <row r="295">
      <c r="A295" s="32" t="n"/>
      <c r="B295" s="41" t="n"/>
      <c r="C295" s="35" t="n"/>
      <c r="D295" s="41" t="n"/>
      <c r="E295" s="55">
        <f>IF(COUNTA(A295:D295)=0,"",IF(NOT(ISNUMBER(A295)),"Falta la fecha",IF(IF(ISNUMBER(C295),C295&lt;=0,TRUE),"Sin minutos",IF(AND(TRIM(B295)&lt;&gt;"",NOT(ISNUMBER(MATCH(TRIM(B295),TaskNames,0)))),"Tarea no válida","OK"))))</f>
        <v/>
      </c>
      <c r="F295" s="59">
        <f>IF(G295=1,J295-WEEKDAY(J295,2)+1,"")</f>
        <v/>
      </c>
      <c r="G295" s="60">
        <f>IF(E295="OK",1,0)</f>
        <v/>
      </c>
      <c r="H295" s="60">
        <f>IF(G295=1,IF(TRIM(B295)="",0,MATCH(TRIM(B295),TaskNames,0)),0)</f>
        <v/>
      </c>
      <c r="I295" s="60">
        <f>IF(G295=1,C295,0)</f>
        <v/>
      </c>
      <c r="J295" s="60">
        <f>IF(G295=1,INT(A295),0)</f>
        <v/>
      </c>
    </row>
    <row r="296">
      <c r="A296" s="32" t="n"/>
      <c r="B296" s="41" t="n"/>
      <c r="C296" s="35" t="n"/>
      <c r="D296" s="41" t="n"/>
      <c r="E296" s="55">
        <f>IF(COUNTA(A296:D296)=0,"",IF(NOT(ISNUMBER(A296)),"Falta la fecha",IF(IF(ISNUMBER(C296),C296&lt;=0,TRUE),"Sin minutos",IF(AND(TRIM(B296)&lt;&gt;"",NOT(ISNUMBER(MATCH(TRIM(B296),TaskNames,0)))),"Tarea no válida","OK"))))</f>
        <v/>
      </c>
      <c r="F296" s="59">
        <f>IF(G296=1,J296-WEEKDAY(J296,2)+1,"")</f>
        <v/>
      </c>
      <c r="G296" s="60">
        <f>IF(E296="OK",1,0)</f>
        <v/>
      </c>
      <c r="H296" s="60">
        <f>IF(G296=1,IF(TRIM(B296)="",0,MATCH(TRIM(B296),TaskNames,0)),0)</f>
        <v/>
      </c>
      <c r="I296" s="60">
        <f>IF(G296=1,C296,0)</f>
        <v/>
      </c>
      <c r="J296" s="60">
        <f>IF(G296=1,INT(A296),0)</f>
        <v/>
      </c>
    </row>
    <row r="297">
      <c r="A297" s="32" t="n"/>
      <c r="B297" s="41" t="n"/>
      <c r="C297" s="35" t="n"/>
      <c r="D297" s="41" t="n"/>
      <c r="E297" s="55">
        <f>IF(COUNTA(A297:D297)=0,"",IF(NOT(ISNUMBER(A297)),"Falta la fecha",IF(IF(ISNUMBER(C297),C297&lt;=0,TRUE),"Sin minutos",IF(AND(TRIM(B297)&lt;&gt;"",NOT(ISNUMBER(MATCH(TRIM(B297),TaskNames,0)))),"Tarea no válida","OK"))))</f>
        <v/>
      </c>
      <c r="F297" s="59">
        <f>IF(G297=1,J297-WEEKDAY(J297,2)+1,"")</f>
        <v/>
      </c>
      <c r="G297" s="60">
        <f>IF(E297="OK",1,0)</f>
        <v/>
      </c>
      <c r="H297" s="60">
        <f>IF(G297=1,IF(TRIM(B297)="",0,MATCH(TRIM(B297),TaskNames,0)),0)</f>
        <v/>
      </c>
      <c r="I297" s="60">
        <f>IF(G297=1,C297,0)</f>
        <v/>
      </c>
      <c r="J297" s="60">
        <f>IF(G297=1,INT(A297),0)</f>
        <v/>
      </c>
    </row>
    <row r="298">
      <c r="A298" s="32" t="n"/>
      <c r="B298" s="41" t="n"/>
      <c r="C298" s="35" t="n"/>
      <c r="D298" s="41" t="n"/>
      <c r="E298" s="55">
        <f>IF(COUNTA(A298:D298)=0,"",IF(NOT(ISNUMBER(A298)),"Falta la fecha",IF(IF(ISNUMBER(C298),C298&lt;=0,TRUE),"Sin minutos",IF(AND(TRIM(B298)&lt;&gt;"",NOT(ISNUMBER(MATCH(TRIM(B298),TaskNames,0)))),"Tarea no válida","OK"))))</f>
        <v/>
      </c>
      <c r="F298" s="59">
        <f>IF(G298=1,J298-WEEKDAY(J298,2)+1,"")</f>
        <v/>
      </c>
      <c r="G298" s="60">
        <f>IF(E298="OK",1,0)</f>
        <v/>
      </c>
      <c r="H298" s="60">
        <f>IF(G298=1,IF(TRIM(B298)="",0,MATCH(TRIM(B298),TaskNames,0)),0)</f>
        <v/>
      </c>
      <c r="I298" s="60">
        <f>IF(G298=1,C298,0)</f>
        <v/>
      </c>
      <c r="J298" s="60">
        <f>IF(G298=1,INT(A298),0)</f>
        <v/>
      </c>
    </row>
    <row r="299">
      <c r="A299" s="32" t="n"/>
      <c r="B299" s="41" t="n"/>
      <c r="C299" s="35" t="n"/>
      <c r="D299" s="41" t="n"/>
      <c r="E299" s="55">
        <f>IF(COUNTA(A299:D299)=0,"",IF(NOT(ISNUMBER(A299)),"Falta la fecha",IF(IF(ISNUMBER(C299),C299&lt;=0,TRUE),"Sin minutos",IF(AND(TRIM(B299)&lt;&gt;"",NOT(ISNUMBER(MATCH(TRIM(B299),TaskNames,0)))),"Tarea no válida","OK"))))</f>
        <v/>
      </c>
      <c r="F299" s="59">
        <f>IF(G299=1,J299-WEEKDAY(J299,2)+1,"")</f>
        <v/>
      </c>
      <c r="G299" s="60">
        <f>IF(E299="OK",1,0)</f>
        <v/>
      </c>
      <c r="H299" s="60">
        <f>IF(G299=1,IF(TRIM(B299)="",0,MATCH(TRIM(B299),TaskNames,0)),0)</f>
        <v/>
      </c>
      <c r="I299" s="60">
        <f>IF(G299=1,C299,0)</f>
        <v/>
      </c>
      <c r="J299" s="60">
        <f>IF(G299=1,INT(A299),0)</f>
        <v/>
      </c>
    </row>
    <row r="300">
      <c r="A300" s="32" t="n"/>
      <c r="B300" s="41" t="n"/>
      <c r="C300" s="35" t="n"/>
      <c r="D300" s="41" t="n"/>
      <c r="E300" s="55">
        <f>IF(COUNTA(A300:D300)=0,"",IF(NOT(ISNUMBER(A300)),"Falta la fecha",IF(IF(ISNUMBER(C300),C300&lt;=0,TRUE),"Sin minutos",IF(AND(TRIM(B300)&lt;&gt;"",NOT(ISNUMBER(MATCH(TRIM(B300),TaskNames,0)))),"Tarea no válida","OK"))))</f>
        <v/>
      </c>
      <c r="F300" s="59">
        <f>IF(G300=1,J300-WEEKDAY(J300,2)+1,"")</f>
        <v/>
      </c>
      <c r="G300" s="60">
        <f>IF(E300="OK",1,0)</f>
        <v/>
      </c>
      <c r="H300" s="60">
        <f>IF(G300=1,IF(TRIM(B300)="",0,MATCH(TRIM(B300),TaskNames,0)),0)</f>
        <v/>
      </c>
      <c r="I300" s="60">
        <f>IF(G300=1,C300,0)</f>
        <v/>
      </c>
      <c r="J300" s="60">
        <f>IF(G300=1,INT(A300),0)</f>
        <v/>
      </c>
    </row>
    <row r="301">
      <c r="A301" s="32" t="n"/>
      <c r="B301" s="41" t="n"/>
      <c r="C301" s="35" t="n"/>
      <c r="D301" s="41" t="n"/>
      <c r="E301" s="55">
        <f>IF(COUNTA(A301:D301)=0,"",IF(NOT(ISNUMBER(A301)),"Falta la fecha",IF(IF(ISNUMBER(C301),C301&lt;=0,TRUE),"Sin minutos",IF(AND(TRIM(B301)&lt;&gt;"",NOT(ISNUMBER(MATCH(TRIM(B301),TaskNames,0)))),"Tarea no válida","OK"))))</f>
        <v/>
      </c>
      <c r="F301" s="59">
        <f>IF(G301=1,J301-WEEKDAY(J301,2)+1,"")</f>
        <v/>
      </c>
      <c r="G301" s="60">
        <f>IF(E301="OK",1,0)</f>
        <v/>
      </c>
      <c r="H301" s="60">
        <f>IF(G301=1,IF(TRIM(B301)="",0,MATCH(TRIM(B301),TaskNames,0)),0)</f>
        <v/>
      </c>
      <c r="I301" s="60">
        <f>IF(G301=1,C301,0)</f>
        <v/>
      </c>
      <c r="J301" s="60">
        <f>IF(G301=1,INT(A301),0)</f>
        <v/>
      </c>
    </row>
    <row r="302">
      <c r="A302" s="32" t="n"/>
      <c r="B302" s="41" t="n"/>
      <c r="C302" s="35" t="n"/>
      <c r="D302" s="41" t="n"/>
      <c r="E302" s="55">
        <f>IF(COUNTA(A302:D302)=0,"",IF(NOT(ISNUMBER(A302)),"Falta la fecha",IF(IF(ISNUMBER(C302),C302&lt;=0,TRUE),"Sin minutos",IF(AND(TRIM(B302)&lt;&gt;"",NOT(ISNUMBER(MATCH(TRIM(B302),TaskNames,0)))),"Tarea no válida","OK"))))</f>
        <v/>
      </c>
      <c r="F302" s="59">
        <f>IF(G302=1,J302-WEEKDAY(J302,2)+1,"")</f>
        <v/>
      </c>
      <c r="G302" s="60">
        <f>IF(E302="OK",1,0)</f>
        <v/>
      </c>
      <c r="H302" s="60">
        <f>IF(G302=1,IF(TRIM(B302)="",0,MATCH(TRIM(B302),TaskNames,0)),0)</f>
        <v/>
      </c>
      <c r="I302" s="60">
        <f>IF(G302=1,C302,0)</f>
        <v/>
      </c>
      <c r="J302" s="60">
        <f>IF(G302=1,INT(A302),0)</f>
        <v/>
      </c>
    </row>
    <row r="303">
      <c r="A303" s="32" t="n"/>
      <c r="B303" s="41" t="n"/>
      <c r="C303" s="35" t="n"/>
      <c r="D303" s="41" t="n"/>
      <c r="E303" s="55">
        <f>IF(COUNTA(A303:D303)=0,"",IF(NOT(ISNUMBER(A303)),"Falta la fecha",IF(IF(ISNUMBER(C303),C303&lt;=0,TRUE),"Sin minutos",IF(AND(TRIM(B303)&lt;&gt;"",NOT(ISNUMBER(MATCH(TRIM(B303),TaskNames,0)))),"Tarea no válida","OK"))))</f>
        <v/>
      </c>
      <c r="F303" s="59">
        <f>IF(G303=1,J303-WEEKDAY(J303,2)+1,"")</f>
        <v/>
      </c>
      <c r="G303" s="60">
        <f>IF(E303="OK",1,0)</f>
        <v/>
      </c>
      <c r="H303" s="60">
        <f>IF(G303=1,IF(TRIM(B303)="",0,MATCH(TRIM(B303),TaskNames,0)),0)</f>
        <v/>
      </c>
      <c r="I303" s="60">
        <f>IF(G303=1,C303,0)</f>
        <v/>
      </c>
      <c r="J303" s="60">
        <f>IF(G303=1,INT(A303),0)</f>
        <v/>
      </c>
    </row>
    <row r="304">
      <c r="A304" s="32" t="n"/>
      <c r="B304" s="41" t="n"/>
      <c r="C304" s="35" t="n"/>
      <c r="D304" s="41" t="n"/>
      <c r="E304" s="55">
        <f>IF(COUNTA(A304:D304)=0,"",IF(NOT(ISNUMBER(A304)),"Falta la fecha",IF(IF(ISNUMBER(C304),C304&lt;=0,TRUE),"Sin minutos",IF(AND(TRIM(B304)&lt;&gt;"",NOT(ISNUMBER(MATCH(TRIM(B304),TaskNames,0)))),"Tarea no válida","OK"))))</f>
        <v/>
      </c>
      <c r="F304" s="59">
        <f>IF(G304=1,J304-WEEKDAY(J304,2)+1,"")</f>
        <v/>
      </c>
      <c r="G304" s="60">
        <f>IF(E304="OK",1,0)</f>
        <v/>
      </c>
      <c r="H304" s="60">
        <f>IF(G304=1,IF(TRIM(B304)="",0,MATCH(TRIM(B304),TaskNames,0)),0)</f>
        <v/>
      </c>
      <c r="I304" s="60">
        <f>IF(G304=1,C304,0)</f>
        <v/>
      </c>
      <c r="J304" s="60">
        <f>IF(G304=1,INT(A304),0)</f>
        <v/>
      </c>
    </row>
    <row r="305">
      <c r="A305" s="32" t="n"/>
      <c r="B305" s="41" t="n"/>
      <c r="C305" s="35" t="n"/>
      <c r="D305" s="41" t="n"/>
      <c r="E305" s="55">
        <f>IF(COUNTA(A305:D305)=0,"",IF(NOT(ISNUMBER(A305)),"Falta la fecha",IF(IF(ISNUMBER(C305),C305&lt;=0,TRUE),"Sin minutos",IF(AND(TRIM(B305)&lt;&gt;"",NOT(ISNUMBER(MATCH(TRIM(B305),TaskNames,0)))),"Tarea no válida","OK"))))</f>
        <v/>
      </c>
      <c r="F305" s="59">
        <f>IF(G305=1,J305-WEEKDAY(J305,2)+1,"")</f>
        <v/>
      </c>
      <c r="G305" s="60">
        <f>IF(E305="OK",1,0)</f>
        <v/>
      </c>
      <c r="H305" s="60">
        <f>IF(G305=1,IF(TRIM(B305)="",0,MATCH(TRIM(B305),TaskNames,0)),0)</f>
        <v/>
      </c>
      <c r="I305" s="60">
        <f>IF(G305=1,C305,0)</f>
        <v/>
      </c>
      <c r="J305" s="60">
        <f>IF(G305=1,INT(A305),0)</f>
        <v/>
      </c>
    </row>
    <row r="306">
      <c r="A306" s="32" t="n"/>
      <c r="B306" s="41" t="n"/>
      <c r="C306" s="35" t="n"/>
      <c r="D306" s="41" t="n"/>
      <c r="E306" s="55">
        <f>IF(COUNTA(A306:D306)=0,"",IF(NOT(ISNUMBER(A306)),"Falta la fecha",IF(IF(ISNUMBER(C306),C306&lt;=0,TRUE),"Sin minutos",IF(AND(TRIM(B306)&lt;&gt;"",NOT(ISNUMBER(MATCH(TRIM(B306),TaskNames,0)))),"Tarea no válida","OK"))))</f>
        <v/>
      </c>
      <c r="F306" s="59">
        <f>IF(G306=1,J306-WEEKDAY(J306,2)+1,"")</f>
        <v/>
      </c>
      <c r="G306" s="60">
        <f>IF(E306="OK",1,0)</f>
        <v/>
      </c>
      <c r="H306" s="60">
        <f>IF(G306=1,IF(TRIM(B306)="",0,MATCH(TRIM(B306),TaskNames,0)),0)</f>
        <v/>
      </c>
      <c r="I306" s="60">
        <f>IF(G306=1,C306,0)</f>
        <v/>
      </c>
      <c r="J306" s="60">
        <f>IF(G306=1,INT(A306),0)</f>
        <v/>
      </c>
    </row>
    <row r="307">
      <c r="A307" s="32" t="n"/>
      <c r="B307" s="41" t="n"/>
      <c r="C307" s="35" t="n"/>
      <c r="D307" s="41" t="n"/>
      <c r="E307" s="55">
        <f>IF(COUNTA(A307:D307)=0,"",IF(NOT(ISNUMBER(A307)),"Falta la fecha",IF(IF(ISNUMBER(C307),C307&lt;=0,TRUE),"Sin minutos",IF(AND(TRIM(B307)&lt;&gt;"",NOT(ISNUMBER(MATCH(TRIM(B307),TaskNames,0)))),"Tarea no válida","OK"))))</f>
        <v/>
      </c>
      <c r="F307" s="59">
        <f>IF(G307=1,J307-WEEKDAY(J307,2)+1,"")</f>
        <v/>
      </c>
      <c r="G307" s="60">
        <f>IF(E307="OK",1,0)</f>
        <v/>
      </c>
      <c r="H307" s="60">
        <f>IF(G307=1,IF(TRIM(B307)="",0,MATCH(TRIM(B307),TaskNames,0)),0)</f>
        <v/>
      </c>
      <c r="I307" s="60">
        <f>IF(G307=1,C307,0)</f>
        <v/>
      </c>
      <c r="J307" s="60">
        <f>IF(G307=1,INT(A307),0)</f>
        <v/>
      </c>
    </row>
    <row r="308">
      <c r="A308" s="32" t="n"/>
      <c r="B308" s="41" t="n"/>
      <c r="C308" s="35" t="n"/>
      <c r="D308" s="41" t="n"/>
      <c r="E308" s="55">
        <f>IF(COUNTA(A308:D308)=0,"",IF(NOT(ISNUMBER(A308)),"Falta la fecha",IF(IF(ISNUMBER(C308),C308&lt;=0,TRUE),"Sin minutos",IF(AND(TRIM(B308)&lt;&gt;"",NOT(ISNUMBER(MATCH(TRIM(B308),TaskNames,0)))),"Tarea no válida","OK"))))</f>
        <v/>
      </c>
      <c r="F308" s="59">
        <f>IF(G308=1,J308-WEEKDAY(J308,2)+1,"")</f>
        <v/>
      </c>
      <c r="G308" s="60">
        <f>IF(E308="OK",1,0)</f>
        <v/>
      </c>
      <c r="H308" s="60">
        <f>IF(G308=1,IF(TRIM(B308)="",0,MATCH(TRIM(B308),TaskNames,0)),0)</f>
        <v/>
      </c>
      <c r="I308" s="60">
        <f>IF(G308=1,C308,0)</f>
        <v/>
      </c>
      <c r="J308" s="60">
        <f>IF(G308=1,INT(A308),0)</f>
        <v/>
      </c>
    </row>
    <row r="309">
      <c r="A309" s="32" t="n"/>
      <c r="B309" s="41" t="n"/>
      <c r="C309" s="35" t="n"/>
      <c r="D309" s="41" t="n"/>
      <c r="E309" s="55">
        <f>IF(COUNTA(A309:D309)=0,"",IF(NOT(ISNUMBER(A309)),"Falta la fecha",IF(IF(ISNUMBER(C309),C309&lt;=0,TRUE),"Sin minutos",IF(AND(TRIM(B309)&lt;&gt;"",NOT(ISNUMBER(MATCH(TRIM(B309),TaskNames,0)))),"Tarea no válida","OK"))))</f>
        <v/>
      </c>
      <c r="F309" s="59">
        <f>IF(G309=1,J309-WEEKDAY(J309,2)+1,"")</f>
        <v/>
      </c>
      <c r="G309" s="60">
        <f>IF(E309="OK",1,0)</f>
        <v/>
      </c>
      <c r="H309" s="60">
        <f>IF(G309=1,IF(TRIM(B309)="",0,MATCH(TRIM(B309),TaskNames,0)),0)</f>
        <v/>
      </c>
      <c r="I309" s="60">
        <f>IF(G309=1,C309,0)</f>
        <v/>
      </c>
      <c r="J309" s="60">
        <f>IF(G309=1,INT(A309),0)</f>
        <v/>
      </c>
    </row>
    <row r="310">
      <c r="A310" s="32" t="n"/>
      <c r="B310" s="41" t="n"/>
      <c r="C310" s="35" t="n"/>
      <c r="D310" s="41" t="n"/>
      <c r="E310" s="55">
        <f>IF(COUNTA(A310:D310)=0,"",IF(NOT(ISNUMBER(A310)),"Falta la fecha",IF(IF(ISNUMBER(C310),C310&lt;=0,TRUE),"Sin minutos",IF(AND(TRIM(B310)&lt;&gt;"",NOT(ISNUMBER(MATCH(TRIM(B310),TaskNames,0)))),"Tarea no válida","OK"))))</f>
        <v/>
      </c>
      <c r="F310" s="59">
        <f>IF(G310=1,J310-WEEKDAY(J310,2)+1,"")</f>
        <v/>
      </c>
      <c r="G310" s="60">
        <f>IF(E310="OK",1,0)</f>
        <v/>
      </c>
      <c r="H310" s="60">
        <f>IF(G310=1,IF(TRIM(B310)="",0,MATCH(TRIM(B310),TaskNames,0)),0)</f>
        <v/>
      </c>
      <c r="I310" s="60">
        <f>IF(G310=1,C310,0)</f>
        <v/>
      </c>
      <c r="J310" s="60">
        <f>IF(G310=1,INT(A310),0)</f>
        <v/>
      </c>
    </row>
    <row r="311">
      <c r="A311" s="32" t="n"/>
      <c r="B311" s="41" t="n"/>
      <c r="C311" s="35" t="n"/>
      <c r="D311" s="41" t="n"/>
      <c r="E311" s="55">
        <f>IF(COUNTA(A311:D311)=0,"",IF(NOT(ISNUMBER(A311)),"Falta la fecha",IF(IF(ISNUMBER(C311),C311&lt;=0,TRUE),"Sin minutos",IF(AND(TRIM(B311)&lt;&gt;"",NOT(ISNUMBER(MATCH(TRIM(B311),TaskNames,0)))),"Tarea no válida","OK"))))</f>
        <v/>
      </c>
      <c r="F311" s="59">
        <f>IF(G311=1,J311-WEEKDAY(J311,2)+1,"")</f>
        <v/>
      </c>
      <c r="G311" s="60">
        <f>IF(E311="OK",1,0)</f>
        <v/>
      </c>
      <c r="H311" s="60">
        <f>IF(G311=1,IF(TRIM(B311)="",0,MATCH(TRIM(B311),TaskNames,0)),0)</f>
        <v/>
      </c>
      <c r="I311" s="60">
        <f>IF(G311=1,C311,0)</f>
        <v/>
      </c>
      <c r="J311" s="60">
        <f>IF(G311=1,INT(A311),0)</f>
        <v/>
      </c>
    </row>
    <row r="312">
      <c r="A312" s="32" t="n"/>
      <c r="B312" s="41" t="n"/>
      <c r="C312" s="35" t="n"/>
      <c r="D312" s="41" t="n"/>
      <c r="E312" s="55">
        <f>IF(COUNTA(A312:D312)=0,"",IF(NOT(ISNUMBER(A312)),"Falta la fecha",IF(IF(ISNUMBER(C312),C312&lt;=0,TRUE),"Sin minutos",IF(AND(TRIM(B312)&lt;&gt;"",NOT(ISNUMBER(MATCH(TRIM(B312),TaskNames,0)))),"Tarea no válida","OK"))))</f>
        <v/>
      </c>
      <c r="F312" s="59">
        <f>IF(G312=1,J312-WEEKDAY(J312,2)+1,"")</f>
        <v/>
      </c>
      <c r="G312" s="60">
        <f>IF(E312="OK",1,0)</f>
        <v/>
      </c>
      <c r="H312" s="60">
        <f>IF(G312=1,IF(TRIM(B312)="",0,MATCH(TRIM(B312),TaskNames,0)),0)</f>
        <v/>
      </c>
      <c r="I312" s="60">
        <f>IF(G312=1,C312,0)</f>
        <v/>
      </c>
      <c r="J312" s="60">
        <f>IF(G312=1,INT(A312),0)</f>
        <v/>
      </c>
    </row>
    <row r="313">
      <c r="A313" s="32" t="n"/>
      <c r="B313" s="41" t="n"/>
      <c r="C313" s="35" t="n"/>
      <c r="D313" s="41" t="n"/>
      <c r="E313" s="55">
        <f>IF(COUNTA(A313:D313)=0,"",IF(NOT(ISNUMBER(A313)),"Falta la fecha",IF(IF(ISNUMBER(C313),C313&lt;=0,TRUE),"Sin minutos",IF(AND(TRIM(B313)&lt;&gt;"",NOT(ISNUMBER(MATCH(TRIM(B313),TaskNames,0)))),"Tarea no válida","OK"))))</f>
        <v/>
      </c>
      <c r="F313" s="59">
        <f>IF(G313=1,J313-WEEKDAY(J313,2)+1,"")</f>
        <v/>
      </c>
      <c r="G313" s="60">
        <f>IF(E313="OK",1,0)</f>
        <v/>
      </c>
      <c r="H313" s="60">
        <f>IF(G313=1,IF(TRIM(B313)="",0,MATCH(TRIM(B313),TaskNames,0)),0)</f>
        <v/>
      </c>
      <c r="I313" s="60">
        <f>IF(G313=1,C313,0)</f>
        <v/>
      </c>
      <c r="J313" s="60">
        <f>IF(G313=1,INT(A313),0)</f>
        <v/>
      </c>
    </row>
    <row r="314">
      <c r="A314" s="32" t="n"/>
      <c r="B314" s="41" t="n"/>
      <c r="C314" s="35" t="n"/>
      <c r="D314" s="41" t="n"/>
      <c r="E314" s="55">
        <f>IF(COUNTA(A314:D314)=0,"",IF(NOT(ISNUMBER(A314)),"Falta la fecha",IF(IF(ISNUMBER(C314),C314&lt;=0,TRUE),"Sin minutos",IF(AND(TRIM(B314)&lt;&gt;"",NOT(ISNUMBER(MATCH(TRIM(B314),TaskNames,0)))),"Tarea no válida","OK"))))</f>
        <v/>
      </c>
      <c r="F314" s="59">
        <f>IF(G314=1,J314-WEEKDAY(J314,2)+1,"")</f>
        <v/>
      </c>
      <c r="G314" s="60">
        <f>IF(E314="OK",1,0)</f>
        <v/>
      </c>
      <c r="H314" s="60">
        <f>IF(G314=1,IF(TRIM(B314)="",0,MATCH(TRIM(B314),TaskNames,0)),0)</f>
        <v/>
      </c>
      <c r="I314" s="60">
        <f>IF(G314=1,C314,0)</f>
        <v/>
      </c>
      <c r="J314" s="60">
        <f>IF(G314=1,INT(A314),0)</f>
        <v/>
      </c>
    </row>
    <row r="315">
      <c r="A315" s="32" t="n"/>
      <c r="B315" s="41" t="n"/>
      <c r="C315" s="35" t="n"/>
      <c r="D315" s="41" t="n"/>
      <c r="E315" s="55">
        <f>IF(COUNTA(A315:D315)=0,"",IF(NOT(ISNUMBER(A315)),"Falta la fecha",IF(IF(ISNUMBER(C315),C315&lt;=0,TRUE),"Sin minutos",IF(AND(TRIM(B315)&lt;&gt;"",NOT(ISNUMBER(MATCH(TRIM(B315),TaskNames,0)))),"Tarea no válida","OK"))))</f>
        <v/>
      </c>
      <c r="F315" s="59">
        <f>IF(G315=1,J315-WEEKDAY(J315,2)+1,"")</f>
        <v/>
      </c>
      <c r="G315" s="60">
        <f>IF(E315="OK",1,0)</f>
        <v/>
      </c>
      <c r="H315" s="60">
        <f>IF(G315=1,IF(TRIM(B315)="",0,MATCH(TRIM(B315),TaskNames,0)),0)</f>
        <v/>
      </c>
      <c r="I315" s="60">
        <f>IF(G315=1,C315,0)</f>
        <v/>
      </c>
      <c r="J315" s="60">
        <f>IF(G315=1,INT(A315),0)</f>
        <v/>
      </c>
    </row>
    <row r="316">
      <c r="A316" s="32" t="n"/>
      <c r="B316" s="41" t="n"/>
      <c r="C316" s="35" t="n"/>
      <c r="D316" s="41" t="n"/>
      <c r="E316" s="55">
        <f>IF(COUNTA(A316:D316)=0,"",IF(NOT(ISNUMBER(A316)),"Falta la fecha",IF(IF(ISNUMBER(C316),C316&lt;=0,TRUE),"Sin minutos",IF(AND(TRIM(B316)&lt;&gt;"",NOT(ISNUMBER(MATCH(TRIM(B316),TaskNames,0)))),"Tarea no válida","OK"))))</f>
        <v/>
      </c>
      <c r="F316" s="59">
        <f>IF(G316=1,J316-WEEKDAY(J316,2)+1,"")</f>
        <v/>
      </c>
      <c r="G316" s="60">
        <f>IF(E316="OK",1,0)</f>
        <v/>
      </c>
      <c r="H316" s="60">
        <f>IF(G316=1,IF(TRIM(B316)="",0,MATCH(TRIM(B316),TaskNames,0)),0)</f>
        <v/>
      </c>
      <c r="I316" s="60">
        <f>IF(G316=1,C316,0)</f>
        <v/>
      </c>
      <c r="J316" s="60">
        <f>IF(G316=1,INT(A316),0)</f>
        <v/>
      </c>
    </row>
    <row r="317">
      <c r="A317" s="32" t="n"/>
      <c r="B317" s="41" t="n"/>
      <c r="C317" s="35" t="n"/>
      <c r="D317" s="41" t="n"/>
      <c r="E317" s="55">
        <f>IF(COUNTA(A317:D317)=0,"",IF(NOT(ISNUMBER(A317)),"Falta la fecha",IF(IF(ISNUMBER(C317),C317&lt;=0,TRUE),"Sin minutos",IF(AND(TRIM(B317)&lt;&gt;"",NOT(ISNUMBER(MATCH(TRIM(B317),TaskNames,0)))),"Tarea no válida","OK"))))</f>
        <v/>
      </c>
      <c r="F317" s="59">
        <f>IF(G317=1,J317-WEEKDAY(J317,2)+1,"")</f>
        <v/>
      </c>
      <c r="G317" s="60">
        <f>IF(E317="OK",1,0)</f>
        <v/>
      </c>
      <c r="H317" s="60">
        <f>IF(G317=1,IF(TRIM(B317)="",0,MATCH(TRIM(B317),TaskNames,0)),0)</f>
        <v/>
      </c>
      <c r="I317" s="60">
        <f>IF(G317=1,C317,0)</f>
        <v/>
      </c>
      <c r="J317" s="60">
        <f>IF(G317=1,INT(A317),0)</f>
        <v/>
      </c>
    </row>
    <row r="318">
      <c r="A318" s="32" t="n"/>
      <c r="B318" s="41" t="n"/>
      <c r="C318" s="35" t="n"/>
      <c r="D318" s="41" t="n"/>
      <c r="E318" s="55">
        <f>IF(COUNTA(A318:D318)=0,"",IF(NOT(ISNUMBER(A318)),"Falta la fecha",IF(IF(ISNUMBER(C318),C318&lt;=0,TRUE),"Sin minutos",IF(AND(TRIM(B318)&lt;&gt;"",NOT(ISNUMBER(MATCH(TRIM(B318),TaskNames,0)))),"Tarea no válida","OK"))))</f>
        <v/>
      </c>
      <c r="F318" s="59">
        <f>IF(G318=1,J318-WEEKDAY(J318,2)+1,"")</f>
        <v/>
      </c>
      <c r="G318" s="60">
        <f>IF(E318="OK",1,0)</f>
        <v/>
      </c>
      <c r="H318" s="60">
        <f>IF(G318=1,IF(TRIM(B318)="",0,MATCH(TRIM(B318),TaskNames,0)),0)</f>
        <v/>
      </c>
      <c r="I318" s="60">
        <f>IF(G318=1,C318,0)</f>
        <v/>
      </c>
      <c r="J318" s="60">
        <f>IF(G318=1,INT(A318),0)</f>
        <v/>
      </c>
    </row>
    <row r="319">
      <c r="A319" s="32" t="n"/>
      <c r="B319" s="41" t="n"/>
      <c r="C319" s="35" t="n"/>
      <c r="D319" s="41" t="n"/>
      <c r="E319" s="55">
        <f>IF(COUNTA(A319:D319)=0,"",IF(NOT(ISNUMBER(A319)),"Falta la fecha",IF(IF(ISNUMBER(C319),C319&lt;=0,TRUE),"Sin minutos",IF(AND(TRIM(B319)&lt;&gt;"",NOT(ISNUMBER(MATCH(TRIM(B319),TaskNames,0)))),"Tarea no válida","OK"))))</f>
        <v/>
      </c>
      <c r="F319" s="59">
        <f>IF(G319=1,J319-WEEKDAY(J319,2)+1,"")</f>
        <v/>
      </c>
      <c r="G319" s="60">
        <f>IF(E319="OK",1,0)</f>
        <v/>
      </c>
      <c r="H319" s="60">
        <f>IF(G319=1,IF(TRIM(B319)="",0,MATCH(TRIM(B319),TaskNames,0)),0)</f>
        <v/>
      </c>
      <c r="I319" s="60">
        <f>IF(G319=1,C319,0)</f>
        <v/>
      </c>
      <c r="J319" s="60">
        <f>IF(G319=1,INT(A319),0)</f>
        <v/>
      </c>
    </row>
    <row r="320">
      <c r="A320" s="32" t="n"/>
      <c r="B320" s="41" t="n"/>
      <c r="C320" s="35" t="n"/>
      <c r="D320" s="41" t="n"/>
      <c r="E320" s="55">
        <f>IF(COUNTA(A320:D320)=0,"",IF(NOT(ISNUMBER(A320)),"Falta la fecha",IF(IF(ISNUMBER(C320),C320&lt;=0,TRUE),"Sin minutos",IF(AND(TRIM(B320)&lt;&gt;"",NOT(ISNUMBER(MATCH(TRIM(B320),TaskNames,0)))),"Tarea no válida","OK"))))</f>
        <v/>
      </c>
      <c r="F320" s="59">
        <f>IF(G320=1,J320-WEEKDAY(J320,2)+1,"")</f>
        <v/>
      </c>
      <c r="G320" s="60">
        <f>IF(E320="OK",1,0)</f>
        <v/>
      </c>
      <c r="H320" s="60">
        <f>IF(G320=1,IF(TRIM(B320)="",0,MATCH(TRIM(B320),TaskNames,0)),0)</f>
        <v/>
      </c>
      <c r="I320" s="60">
        <f>IF(G320=1,C320,0)</f>
        <v/>
      </c>
      <c r="J320" s="60">
        <f>IF(G320=1,INT(A320),0)</f>
        <v/>
      </c>
    </row>
    <row r="321">
      <c r="A321" s="32" t="n"/>
      <c r="B321" s="41" t="n"/>
      <c r="C321" s="35" t="n"/>
      <c r="D321" s="41" t="n"/>
      <c r="E321" s="55">
        <f>IF(COUNTA(A321:D321)=0,"",IF(NOT(ISNUMBER(A321)),"Falta la fecha",IF(IF(ISNUMBER(C321),C321&lt;=0,TRUE),"Sin minutos",IF(AND(TRIM(B321)&lt;&gt;"",NOT(ISNUMBER(MATCH(TRIM(B321),TaskNames,0)))),"Tarea no válida","OK"))))</f>
        <v/>
      </c>
      <c r="F321" s="59">
        <f>IF(G321=1,J321-WEEKDAY(J321,2)+1,"")</f>
        <v/>
      </c>
      <c r="G321" s="60">
        <f>IF(E321="OK",1,0)</f>
        <v/>
      </c>
      <c r="H321" s="60">
        <f>IF(G321=1,IF(TRIM(B321)="",0,MATCH(TRIM(B321),TaskNames,0)),0)</f>
        <v/>
      </c>
      <c r="I321" s="60">
        <f>IF(G321=1,C321,0)</f>
        <v/>
      </c>
      <c r="J321" s="60">
        <f>IF(G321=1,INT(A321),0)</f>
        <v/>
      </c>
    </row>
    <row r="322">
      <c r="A322" s="32" t="n"/>
      <c r="B322" s="41" t="n"/>
      <c r="C322" s="35" t="n"/>
      <c r="D322" s="41" t="n"/>
      <c r="E322" s="55">
        <f>IF(COUNTA(A322:D322)=0,"",IF(NOT(ISNUMBER(A322)),"Falta la fecha",IF(IF(ISNUMBER(C322),C322&lt;=0,TRUE),"Sin minutos",IF(AND(TRIM(B322)&lt;&gt;"",NOT(ISNUMBER(MATCH(TRIM(B322),TaskNames,0)))),"Tarea no válida","OK"))))</f>
        <v/>
      </c>
      <c r="F322" s="59">
        <f>IF(G322=1,J322-WEEKDAY(J322,2)+1,"")</f>
        <v/>
      </c>
      <c r="G322" s="60">
        <f>IF(E322="OK",1,0)</f>
        <v/>
      </c>
      <c r="H322" s="60">
        <f>IF(G322=1,IF(TRIM(B322)="",0,MATCH(TRIM(B322),TaskNames,0)),0)</f>
        <v/>
      </c>
      <c r="I322" s="60">
        <f>IF(G322=1,C322,0)</f>
        <v/>
      </c>
      <c r="J322" s="60">
        <f>IF(G322=1,INT(A322),0)</f>
        <v/>
      </c>
    </row>
    <row r="323">
      <c r="A323" s="32" t="n"/>
      <c r="B323" s="41" t="n"/>
      <c r="C323" s="35" t="n"/>
      <c r="D323" s="41" t="n"/>
      <c r="E323" s="55">
        <f>IF(COUNTA(A323:D323)=0,"",IF(NOT(ISNUMBER(A323)),"Falta la fecha",IF(IF(ISNUMBER(C323),C323&lt;=0,TRUE),"Sin minutos",IF(AND(TRIM(B323)&lt;&gt;"",NOT(ISNUMBER(MATCH(TRIM(B323),TaskNames,0)))),"Tarea no válida","OK"))))</f>
        <v/>
      </c>
      <c r="F323" s="59">
        <f>IF(G323=1,J323-WEEKDAY(J323,2)+1,"")</f>
        <v/>
      </c>
      <c r="G323" s="60">
        <f>IF(E323="OK",1,0)</f>
        <v/>
      </c>
      <c r="H323" s="60">
        <f>IF(G323=1,IF(TRIM(B323)="",0,MATCH(TRIM(B323),TaskNames,0)),0)</f>
        <v/>
      </c>
      <c r="I323" s="60">
        <f>IF(G323=1,C323,0)</f>
        <v/>
      </c>
      <c r="J323" s="60">
        <f>IF(G323=1,INT(A323),0)</f>
        <v/>
      </c>
    </row>
    <row r="324">
      <c r="A324" s="32" t="n"/>
      <c r="B324" s="41" t="n"/>
      <c r="C324" s="35" t="n"/>
      <c r="D324" s="41" t="n"/>
      <c r="E324" s="55">
        <f>IF(COUNTA(A324:D324)=0,"",IF(NOT(ISNUMBER(A324)),"Falta la fecha",IF(IF(ISNUMBER(C324),C324&lt;=0,TRUE),"Sin minutos",IF(AND(TRIM(B324)&lt;&gt;"",NOT(ISNUMBER(MATCH(TRIM(B324),TaskNames,0)))),"Tarea no válida","OK"))))</f>
        <v/>
      </c>
      <c r="F324" s="59">
        <f>IF(G324=1,J324-WEEKDAY(J324,2)+1,"")</f>
        <v/>
      </c>
      <c r="G324" s="60">
        <f>IF(E324="OK",1,0)</f>
        <v/>
      </c>
      <c r="H324" s="60">
        <f>IF(G324=1,IF(TRIM(B324)="",0,MATCH(TRIM(B324),TaskNames,0)),0)</f>
        <v/>
      </c>
      <c r="I324" s="60">
        <f>IF(G324=1,C324,0)</f>
        <v/>
      </c>
      <c r="J324" s="60">
        <f>IF(G324=1,INT(A324),0)</f>
        <v/>
      </c>
    </row>
    <row r="325">
      <c r="A325" s="32" t="n"/>
      <c r="B325" s="41" t="n"/>
      <c r="C325" s="35" t="n"/>
      <c r="D325" s="41" t="n"/>
      <c r="E325" s="55">
        <f>IF(COUNTA(A325:D325)=0,"",IF(NOT(ISNUMBER(A325)),"Falta la fecha",IF(IF(ISNUMBER(C325),C325&lt;=0,TRUE),"Sin minutos",IF(AND(TRIM(B325)&lt;&gt;"",NOT(ISNUMBER(MATCH(TRIM(B325),TaskNames,0)))),"Tarea no válida","OK"))))</f>
        <v/>
      </c>
      <c r="F325" s="59">
        <f>IF(G325=1,J325-WEEKDAY(J325,2)+1,"")</f>
        <v/>
      </c>
      <c r="G325" s="60">
        <f>IF(E325="OK",1,0)</f>
        <v/>
      </c>
      <c r="H325" s="60">
        <f>IF(G325=1,IF(TRIM(B325)="",0,MATCH(TRIM(B325),TaskNames,0)),0)</f>
        <v/>
      </c>
      <c r="I325" s="60">
        <f>IF(G325=1,C325,0)</f>
        <v/>
      </c>
      <c r="J325" s="60">
        <f>IF(G325=1,INT(A325),0)</f>
        <v/>
      </c>
    </row>
    <row r="326">
      <c r="A326" s="32" t="n"/>
      <c r="B326" s="41" t="n"/>
      <c r="C326" s="35" t="n"/>
      <c r="D326" s="41" t="n"/>
      <c r="E326" s="55">
        <f>IF(COUNTA(A326:D326)=0,"",IF(NOT(ISNUMBER(A326)),"Falta la fecha",IF(IF(ISNUMBER(C326),C326&lt;=0,TRUE),"Sin minutos",IF(AND(TRIM(B326)&lt;&gt;"",NOT(ISNUMBER(MATCH(TRIM(B326),TaskNames,0)))),"Tarea no válida","OK"))))</f>
        <v/>
      </c>
      <c r="F326" s="59">
        <f>IF(G326=1,J326-WEEKDAY(J326,2)+1,"")</f>
        <v/>
      </c>
      <c r="G326" s="60">
        <f>IF(E326="OK",1,0)</f>
        <v/>
      </c>
      <c r="H326" s="60">
        <f>IF(G326=1,IF(TRIM(B326)="",0,MATCH(TRIM(B326),TaskNames,0)),0)</f>
        <v/>
      </c>
      <c r="I326" s="60">
        <f>IF(G326=1,C326,0)</f>
        <v/>
      </c>
      <c r="J326" s="60">
        <f>IF(G326=1,INT(A326),0)</f>
        <v/>
      </c>
    </row>
    <row r="327">
      <c r="A327" s="32" t="n"/>
      <c r="B327" s="41" t="n"/>
      <c r="C327" s="35" t="n"/>
      <c r="D327" s="41" t="n"/>
      <c r="E327" s="55">
        <f>IF(COUNTA(A327:D327)=0,"",IF(NOT(ISNUMBER(A327)),"Falta la fecha",IF(IF(ISNUMBER(C327),C327&lt;=0,TRUE),"Sin minutos",IF(AND(TRIM(B327)&lt;&gt;"",NOT(ISNUMBER(MATCH(TRIM(B327),TaskNames,0)))),"Tarea no válida","OK"))))</f>
        <v/>
      </c>
      <c r="F327" s="59">
        <f>IF(G327=1,J327-WEEKDAY(J327,2)+1,"")</f>
        <v/>
      </c>
      <c r="G327" s="60">
        <f>IF(E327="OK",1,0)</f>
        <v/>
      </c>
      <c r="H327" s="60">
        <f>IF(G327=1,IF(TRIM(B327)="",0,MATCH(TRIM(B327),TaskNames,0)),0)</f>
        <v/>
      </c>
      <c r="I327" s="60">
        <f>IF(G327=1,C327,0)</f>
        <v/>
      </c>
      <c r="J327" s="60">
        <f>IF(G327=1,INT(A327),0)</f>
        <v/>
      </c>
    </row>
    <row r="328">
      <c r="A328" s="32" t="n"/>
      <c r="B328" s="41" t="n"/>
      <c r="C328" s="35" t="n"/>
      <c r="D328" s="41" t="n"/>
      <c r="E328" s="55">
        <f>IF(COUNTA(A328:D328)=0,"",IF(NOT(ISNUMBER(A328)),"Falta la fecha",IF(IF(ISNUMBER(C328),C328&lt;=0,TRUE),"Sin minutos",IF(AND(TRIM(B328)&lt;&gt;"",NOT(ISNUMBER(MATCH(TRIM(B328),TaskNames,0)))),"Tarea no válida","OK"))))</f>
        <v/>
      </c>
      <c r="F328" s="59">
        <f>IF(G328=1,J328-WEEKDAY(J328,2)+1,"")</f>
        <v/>
      </c>
      <c r="G328" s="60">
        <f>IF(E328="OK",1,0)</f>
        <v/>
      </c>
      <c r="H328" s="60">
        <f>IF(G328=1,IF(TRIM(B328)="",0,MATCH(TRIM(B328),TaskNames,0)),0)</f>
        <v/>
      </c>
      <c r="I328" s="60">
        <f>IF(G328=1,C328,0)</f>
        <v/>
      </c>
      <c r="J328" s="60">
        <f>IF(G328=1,INT(A328),0)</f>
        <v/>
      </c>
    </row>
    <row r="329">
      <c r="A329" s="32" t="n"/>
      <c r="B329" s="41" t="n"/>
      <c r="C329" s="35" t="n"/>
      <c r="D329" s="41" t="n"/>
      <c r="E329" s="55">
        <f>IF(COUNTA(A329:D329)=0,"",IF(NOT(ISNUMBER(A329)),"Falta la fecha",IF(IF(ISNUMBER(C329),C329&lt;=0,TRUE),"Sin minutos",IF(AND(TRIM(B329)&lt;&gt;"",NOT(ISNUMBER(MATCH(TRIM(B329),TaskNames,0)))),"Tarea no válida","OK"))))</f>
        <v/>
      </c>
      <c r="F329" s="59">
        <f>IF(G329=1,J329-WEEKDAY(J329,2)+1,"")</f>
        <v/>
      </c>
      <c r="G329" s="60">
        <f>IF(E329="OK",1,0)</f>
        <v/>
      </c>
      <c r="H329" s="60">
        <f>IF(G329=1,IF(TRIM(B329)="",0,MATCH(TRIM(B329),TaskNames,0)),0)</f>
        <v/>
      </c>
      <c r="I329" s="60">
        <f>IF(G329=1,C329,0)</f>
        <v/>
      </c>
      <c r="J329" s="60">
        <f>IF(G329=1,INT(A329),0)</f>
        <v/>
      </c>
    </row>
    <row r="330">
      <c r="A330" s="32" t="n"/>
      <c r="B330" s="41" t="n"/>
      <c r="C330" s="35" t="n"/>
      <c r="D330" s="41" t="n"/>
      <c r="E330" s="55">
        <f>IF(COUNTA(A330:D330)=0,"",IF(NOT(ISNUMBER(A330)),"Falta la fecha",IF(IF(ISNUMBER(C330),C330&lt;=0,TRUE),"Sin minutos",IF(AND(TRIM(B330)&lt;&gt;"",NOT(ISNUMBER(MATCH(TRIM(B330),TaskNames,0)))),"Tarea no válida","OK"))))</f>
        <v/>
      </c>
      <c r="F330" s="59">
        <f>IF(G330=1,J330-WEEKDAY(J330,2)+1,"")</f>
        <v/>
      </c>
      <c r="G330" s="60">
        <f>IF(E330="OK",1,0)</f>
        <v/>
      </c>
      <c r="H330" s="60">
        <f>IF(G330=1,IF(TRIM(B330)="",0,MATCH(TRIM(B330),TaskNames,0)),0)</f>
        <v/>
      </c>
      <c r="I330" s="60">
        <f>IF(G330=1,C330,0)</f>
        <v/>
      </c>
      <c r="J330" s="60">
        <f>IF(G330=1,INT(A330),0)</f>
        <v/>
      </c>
    </row>
    <row r="331">
      <c r="A331" s="32" t="n"/>
      <c r="B331" s="41" t="n"/>
      <c r="C331" s="35" t="n"/>
      <c r="D331" s="41" t="n"/>
      <c r="E331" s="55">
        <f>IF(COUNTA(A331:D331)=0,"",IF(NOT(ISNUMBER(A331)),"Falta la fecha",IF(IF(ISNUMBER(C331),C331&lt;=0,TRUE),"Sin minutos",IF(AND(TRIM(B331)&lt;&gt;"",NOT(ISNUMBER(MATCH(TRIM(B331),TaskNames,0)))),"Tarea no válida","OK"))))</f>
        <v/>
      </c>
      <c r="F331" s="59">
        <f>IF(G331=1,J331-WEEKDAY(J331,2)+1,"")</f>
        <v/>
      </c>
      <c r="G331" s="60">
        <f>IF(E331="OK",1,0)</f>
        <v/>
      </c>
      <c r="H331" s="60">
        <f>IF(G331=1,IF(TRIM(B331)="",0,MATCH(TRIM(B331),TaskNames,0)),0)</f>
        <v/>
      </c>
      <c r="I331" s="60">
        <f>IF(G331=1,C331,0)</f>
        <v/>
      </c>
      <c r="J331" s="60">
        <f>IF(G331=1,INT(A331),0)</f>
        <v/>
      </c>
    </row>
    <row r="332">
      <c r="A332" s="32" t="n"/>
      <c r="B332" s="41" t="n"/>
      <c r="C332" s="35" t="n"/>
      <c r="D332" s="41" t="n"/>
      <c r="E332" s="55">
        <f>IF(COUNTA(A332:D332)=0,"",IF(NOT(ISNUMBER(A332)),"Falta la fecha",IF(IF(ISNUMBER(C332),C332&lt;=0,TRUE),"Sin minutos",IF(AND(TRIM(B332)&lt;&gt;"",NOT(ISNUMBER(MATCH(TRIM(B332),TaskNames,0)))),"Tarea no válida","OK"))))</f>
        <v/>
      </c>
      <c r="F332" s="59">
        <f>IF(G332=1,J332-WEEKDAY(J332,2)+1,"")</f>
        <v/>
      </c>
      <c r="G332" s="60">
        <f>IF(E332="OK",1,0)</f>
        <v/>
      </c>
      <c r="H332" s="60">
        <f>IF(G332=1,IF(TRIM(B332)="",0,MATCH(TRIM(B332),TaskNames,0)),0)</f>
        <v/>
      </c>
      <c r="I332" s="60">
        <f>IF(G332=1,C332,0)</f>
        <v/>
      </c>
      <c r="J332" s="60">
        <f>IF(G332=1,INT(A332),0)</f>
        <v/>
      </c>
    </row>
    <row r="333">
      <c r="A333" s="32" t="n"/>
      <c r="B333" s="41" t="n"/>
      <c r="C333" s="35" t="n"/>
      <c r="D333" s="41" t="n"/>
      <c r="E333" s="55">
        <f>IF(COUNTA(A333:D333)=0,"",IF(NOT(ISNUMBER(A333)),"Falta la fecha",IF(IF(ISNUMBER(C333),C333&lt;=0,TRUE),"Sin minutos",IF(AND(TRIM(B333)&lt;&gt;"",NOT(ISNUMBER(MATCH(TRIM(B333),TaskNames,0)))),"Tarea no válida","OK"))))</f>
        <v/>
      </c>
      <c r="F333" s="59">
        <f>IF(G333=1,J333-WEEKDAY(J333,2)+1,"")</f>
        <v/>
      </c>
      <c r="G333" s="60">
        <f>IF(E333="OK",1,0)</f>
        <v/>
      </c>
      <c r="H333" s="60">
        <f>IF(G333=1,IF(TRIM(B333)="",0,MATCH(TRIM(B333),TaskNames,0)),0)</f>
        <v/>
      </c>
      <c r="I333" s="60">
        <f>IF(G333=1,C333,0)</f>
        <v/>
      </c>
      <c r="J333" s="60">
        <f>IF(G333=1,INT(A333),0)</f>
        <v/>
      </c>
    </row>
    <row r="334">
      <c r="A334" s="32" t="n"/>
      <c r="B334" s="41" t="n"/>
      <c r="C334" s="35" t="n"/>
      <c r="D334" s="41" t="n"/>
      <c r="E334" s="55">
        <f>IF(COUNTA(A334:D334)=0,"",IF(NOT(ISNUMBER(A334)),"Falta la fecha",IF(IF(ISNUMBER(C334),C334&lt;=0,TRUE),"Sin minutos",IF(AND(TRIM(B334)&lt;&gt;"",NOT(ISNUMBER(MATCH(TRIM(B334),TaskNames,0)))),"Tarea no válida","OK"))))</f>
        <v/>
      </c>
      <c r="F334" s="59">
        <f>IF(G334=1,J334-WEEKDAY(J334,2)+1,"")</f>
        <v/>
      </c>
      <c r="G334" s="60">
        <f>IF(E334="OK",1,0)</f>
        <v/>
      </c>
      <c r="H334" s="60">
        <f>IF(G334=1,IF(TRIM(B334)="",0,MATCH(TRIM(B334),TaskNames,0)),0)</f>
        <v/>
      </c>
      <c r="I334" s="60">
        <f>IF(G334=1,C334,0)</f>
        <v/>
      </c>
      <c r="J334" s="60">
        <f>IF(G334=1,INT(A334),0)</f>
        <v/>
      </c>
    </row>
    <row r="335">
      <c r="A335" s="32" t="n"/>
      <c r="B335" s="41" t="n"/>
      <c r="C335" s="35" t="n"/>
      <c r="D335" s="41" t="n"/>
      <c r="E335" s="55">
        <f>IF(COUNTA(A335:D335)=0,"",IF(NOT(ISNUMBER(A335)),"Falta la fecha",IF(IF(ISNUMBER(C335),C335&lt;=0,TRUE),"Sin minutos",IF(AND(TRIM(B335)&lt;&gt;"",NOT(ISNUMBER(MATCH(TRIM(B335),TaskNames,0)))),"Tarea no válida","OK"))))</f>
        <v/>
      </c>
      <c r="F335" s="59">
        <f>IF(G335=1,J335-WEEKDAY(J335,2)+1,"")</f>
        <v/>
      </c>
      <c r="G335" s="60">
        <f>IF(E335="OK",1,0)</f>
        <v/>
      </c>
      <c r="H335" s="60">
        <f>IF(G335=1,IF(TRIM(B335)="",0,MATCH(TRIM(B335),TaskNames,0)),0)</f>
        <v/>
      </c>
      <c r="I335" s="60">
        <f>IF(G335=1,C335,0)</f>
        <v/>
      </c>
      <c r="J335" s="60">
        <f>IF(G335=1,INT(A335),0)</f>
        <v/>
      </c>
    </row>
    <row r="336">
      <c r="A336" s="32" t="n"/>
      <c r="B336" s="41" t="n"/>
      <c r="C336" s="35" t="n"/>
      <c r="D336" s="41" t="n"/>
      <c r="E336" s="55">
        <f>IF(COUNTA(A336:D336)=0,"",IF(NOT(ISNUMBER(A336)),"Falta la fecha",IF(IF(ISNUMBER(C336),C336&lt;=0,TRUE),"Sin minutos",IF(AND(TRIM(B336)&lt;&gt;"",NOT(ISNUMBER(MATCH(TRIM(B336),TaskNames,0)))),"Tarea no válida","OK"))))</f>
        <v/>
      </c>
      <c r="F336" s="59">
        <f>IF(G336=1,J336-WEEKDAY(J336,2)+1,"")</f>
        <v/>
      </c>
      <c r="G336" s="60">
        <f>IF(E336="OK",1,0)</f>
        <v/>
      </c>
      <c r="H336" s="60">
        <f>IF(G336=1,IF(TRIM(B336)="",0,MATCH(TRIM(B336),TaskNames,0)),0)</f>
        <v/>
      </c>
      <c r="I336" s="60">
        <f>IF(G336=1,C336,0)</f>
        <v/>
      </c>
      <c r="J336" s="60">
        <f>IF(G336=1,INT(A336),0)</f>
        <v/>
      </c>
    </row>
    <row r="337">
      <c r="A337" s="32" t="n"/>
      <c r="B337" s="41" t="n"/>
      <c r="C337" s="35" t="n"/>
      <c r="D337" s="41" t="n"/>
      <c r="E337" s="55">
        <f>IF(COUNTA(A337:D337)=0,"",IF(NOT(ISNUMBER(A337)),"Falta la fecha",IF(IF(ISNUMBER(C337),C337&lt;=0,TRUE),"Sin minutos",IF(AND(TRIM(B337)&lt;&gt;"",NOT(ISNUMBER(MATCH(TRIM(B337),TaskNames,0)))),"Tarea no válida","OK"))))</f>
        <v/>
      </c>
      <c r="F337" s="59">
        <f>IF(G337=1,J337-WEEKDAY(J337,2)+1,"")</f>
        <v/>
      </c>
      <c r="G337" s="60">
        <f>IF(E337="OK",1,0)</f>
        <v/>
      </c>
      <c r="H337" s="60">
        <f>IF(G337=1,IF(TRIM(B337)="",0,MATCH(TRIM(B337),TaskNames,0)),0)</f>
        <v/>
      </c>
      <c r="I337" s="60">
        <f>IF(G337=1,C337,0)</f>
        <v/>
      </c>
      <c r="J337" s="60">
        <f>IF(G337=1,INT(A337),0)</f>
        <v/>
      </c>
    </row>
    <row r="338">
      <c r="A338" s="32" t="n"/>
      <c r="B338" s="41" t="n"/>
      <c r="C338" s="35" t="n"/>
      <c r="D338" s="41" t="n"/>
      <c r="E338" s="55">
        <f>IF(COUNTA(A338:D338)=0,"",IF(NOT(ISNUMBER(A338)),"Falta la fecha",IF(IF(ISNUMBER(C338),C338&lt;=0,TRUE),"Sin minutos",IF(AND(TRIM(B338)&lt;&gt;"",NOT(ISNUMBER(MATCH(TRIM(B338),TaskNames,0)))),"Tarea no válida","OK"))))</f>
        <v/>
      </c>
      <c r="F338" s="59">
        <f>IF(G338=1,J338-WEEKDAY(J338,2)+1,"")</f>
        <v/>
      </c>
      <c r="G338" s="60">
        <f>IF(E338="OK",1,0)</f>
        <v/>
      </c>
      <c r="H338" s="60">
        <f>IF(G338=1,IF(TRIM(B338)="",0,MATCH(TRIM(B338),TaskNames,0)),0)</f>
        <v/>
      </c>
      <c r="I338" s="60">
        <f>IF(G338=1,C338,0)</f>
        <v/>
      </c>
      <c r="J338" s="60">
        <f>IF(G338=1,INT(A338),0)</f>
        <v/>
      </c>
    </row>
    <row r="339">
      <c r="A339" s="32" t="n"/>
      <c r="B339" s="41" t="n"/>
      <c r="C339" s="35" t="n"/>
      <c r="D339" s="41" t="n"/>
      <c r="E339" s="55">
        <f>IF(COUNTA(A339:D339)=0,"",IF(NOT(ISNUMBER(A339)),"Falta la fecha",IF(IF(ISNUMBER(C339),C339&lt;=0,TRUE),"Sin minutos",IF(AND(TRIM(B339)&lt;&gt;"",NOT(ISNUMBER(MATCH(TRIM(B339),TaskNames,0)))),"Tarea no válida","OK"))))</f>
        <v/>
      </c>
      <c r="F339" s="59">
        <f>IF(G339=1,J339-WEEKDAY(J339,2)+1,"")</f>
        <v/>
      </c>
      <c r="G339" s="60">
        <f>IF(E339="OK",1,0)</f>
        <v/>
      </c>
      <c r="H339" s="60">
        <f>IF(G339=1,IF(TRIM(B339)="",0,MATCH(TRIM(B339),TaskNames,0)),0)</f>
        <v/>
      </c>
      <c r="I339" s="60">
        <f>IF(G339=1,C339,0)</f>
        <v/>
      </c>
      <c r="J339" s="60">
        <f>IF(G339=1,INT(A339),0)</f>
        <v/>
      </c>
    </row>
    <row r="340">
      <c r="A340" s="32" t="n"/>
      <c r="B340" s="41" t="n"/>
      <c r="C340" s="35" t="n"/>
      <c r="D340" s="41" t="n"/>
      <c r="E340" s="55">
        <f>IF(COUNTA(A340:D340)=0,"",IF(NOT(ISNUMBER(A340)),"Falta la fecha",IF(IF(ISNUMBER(C340),C340&lt;=0,TRUE),"Sin minutos",IF(AND(TRIM(B340)&lt;&gt;"",NOT(ISNUMBER(MATCH(TRIM(B340),TaskNames,0)))),"Tarea no válida","OK"))))</f>
        <v/>
      </c>
      <c r="F340" s="59">
        <f>IF(G340=1,J340-WEEKDAY(J340,2)+1,"")</f>
        <v/>
      </c>
      <c r="G340" s="60">
        <f>IF(E340="OK",1,0)</f>
        <v/>
      </c>
      <c r="H340" s="60">
        <f>IF(G340=1,IF(TRIM(B340)="",0,MATCH(TRIM(B340),TaskNames,0)),0)</f>
        <v/>
      </c>
      <c r="I340" s="60">
        <f>IF(G340=1,C340,0)</f>
        <v/>
      </c>
      <c r="J340" s="60">
        <f>IF(G340=1,INT(A340),0)</f>
        <v/>
      </c>
    </row>
    <row r="341">
      <c r="A341" s="32" t="n"/>
      <c r="B341" s="41" t="n"/>
      <c r="C341" s="35" t="n"/>
      <c r="D341" s="41" t="n"/>
      <c r="E341" s="55">
        <f>IF(COUNTA(A341:D341)=0,"",IF(NOT(ISNUMBER(A341)),"Falta la fecha",IF(IF(ISNUMBER(C341),C341&lt;=0,TRUE),"Sin minutos",IF(AND(TRIM(B341)&lt;&gt;"",NOT(ISNUMBER(MATCH(TRIM(B341),TaskNames,0)))),"Tarea no válida","OK"))))</f>
        <v/>
      </c>
      <c r="F341" s="59">
        <f>IF(G341=1,J341-WEEKDAY(J341,2)+1,"")</f>
        <v/>
      </c>
      <c r="G341" s="60">
        <f>IF(E341="OK",1,0)</f>
        <v/>
      </c>
      <c r="H341" s="60">
        <f>IF(G341=1,IF(TRIM(B341)="",0,MATCH(TRIM(B341),TaskNames,0)),0)</f>
        <v/>
      </c>
      <c r="I341" s="60">
        <f>IF(G341=1,C341,0)</f>
        <v/>
      </c>
      <c r="J341" s="60">
        <f>IF(G341=1,INT(A341),0)</f>
        <v/>
      </c>
    </row>
    <row r="342">
      <c r="A342" s="32" t="n"/>
      <c r="B342" s="41" t="n"/>
      <c r="C342" s="35" t="n"/>
      <c r="D342" s="41" t="n"/>
      <c r="E342" s="55">
        <f>IF(COUNTA(A342:D342)=0,"",IF(NOT(ISNUMBER(A342)),"Falta la fecha",IF(IF(ISNUMBER(C342),C342&lt;=0,TRUE),"Sin minutos",IF(AND(TRIM(B342)&lt;&gt;"",NOT(ISNUMBER(MATCH(TRIM(B342),TaskNames,0)))),"Tarea no válida","OK"))))</f>
        <v/>
      </c>
      <c r="F342" s="59">
        <f>IF(G342=1,J342-WEEKDAY(J342,2)+1,"")</f>
        <v/>
      </c>
      <c r="G342" s="60">
        <f>IF(E342="OK",1,0)</f>
        <v/>
      </c>
      <c r="H342" s="60">
        <f>IF(G342=1,IF(TRIM(B342)="",0,MATCH(TRIM(B342),TaskNames,0)),0)</f>
        <v/>
      </c>
      <c r="I342" s="60">
        <f>IF(G342=1,C342,0)</f>
        <v/>
      </c>
      <c r="J342" s="60">
        <f>IF(G342=1,INT(A342),0)</f>
        <v/>
      </c>
    </row>
    <row r="343">
      <c r="A343" s="32" t="n"/>
      <c r="B343" s="41" t="n"/>
      <c r="C343" s="35" t="n"/>
      <c r="D343" s="41" t="n"/>
      <c r="E343" s="55">
        <f>IF(COUNTA(A343:D343)=0,"",IF(NOT(ISNUMBER(A343)),"Falta la fecha",IF(IF(ISNUMBER(C343),C343&lt;=0,TRUE),"Sin minutos",IF(AND(TRIM(B343)&lt;&gt;"",NOT(ISNUMBER(MATCH(TRIM(B343),TaskNames,0)))),"Tarea no válida","OK"))))</f>
        <v/>
      </c>
      <c r="F343" s="59">
        <f>IF(G343=1,J343-WEEKDAY(J343,2)+1,"")</f>
        <v/>
      </c>
      <c r="G343" s="60">
        <f>IF(E343="OK",1,0)</f>
        <v/>
      </c>
      <c r="H343" s="60">
        <f>IF(G343=1,IF(TRIM(B343)="",0,MATCH(TRIM(B343),TaskNames,0)),0)</f>
        <v/>
      </c>
      <c r="I343" s="60">
        <f>IF(G343=1,C343,0)</f>
        <v/>
      </c>
      <c r="J343" s="60">
        <f>IF(G343=1,INT(A343),0)</f>
        <v/>
      </c>
    </row>
    <row r="344">
      <c r="A344" s="32" t="n"/>
      <c r="B344" s="41" t="n"/>
      <c r="C344" s="35" t="n"/>
      <c r="D344" s="41" t="n"/>
      <c r="E344" s="55">
        <f>IF(COUNTA(A344:D344)=0,"",IF(NOT(ISNUMBER(A344)),"Falta la fecha",IF(IF(ISNUMBER(C344),C344&lt;=0,TRUE),"Sin minutos",IF(AND(TRIM(B344)&lt;&gt;"",NOT(ISNUMBER(MATCH(TRIM(B344),TaskNames,0)))),"Tarea no válida","OK"))))</f>
        <v/>
      </c>
      <c r="F344" s="59">
        <f>IF(G344=1,J344-WEEKDAY(J344,2)+1,"")</f>
        <v/>
      </c>
      <c r="G344" s="60">
        <f>IF(E344="OK",1,0)</f>
        <v/>
      </c>
      <c r="H344" s="60">
        <f>IF(G344=1,IF(TRIM(B344)="",0,MATCH(TRIM(B344),TaskNames,0)),0)</f>
        <v/>
      </c>
      <c r="I344" s="60">
        <f>IF(G344=1,C344,0)</f>
        <v/>
      </c>
      <c r="J344" s="60">
        <f>IF(G344=1,INT(A344),0)</f>
        <v/>
      </c>
    </row>
    <row r="345">
      <c r="A345" s="32" t="n"/>
      <c r="B345" s="41" t="n"/>
      <c r="C345" s="35" t="n"/>
      <c r="D345" s="41" t="n"/>
      <c r="E345" s="55">
        <f>IF(COUNTA(A345:D345)=0,"",IF(NOT(ISNUMBER(A345)),"Falta la fecha",IF(IF(ISNUMBER(C345),C345&lt;=0,TRUE),"Sin minutos",IF(AND(TRIM(B345)&lt;&gt;"",NOT(ISNUMBER(MATCH(TRIM(B345),TaskNames,0)))),"Tarea no válida","OK"))))</f>
        <v/>
      </c>
      <c r="F345" s="59">
        <f>IF(G345=1,J345-WEEKDAY(J345,2)+1,"")</f>
        <v/>
      </c>
      <c r="G345" s="60">
        <f>IF(E345="OK",1,0)</f>
        <v/>
      </c>
      <c r="H345" s="60">
        <f>IF(G345=1,IF(TRIM(B345)="",0,MATCH(TRIM(B345),TaskNames,0)),0)</f>
        <v/>
      </c>
      <c r="I345" s="60">
        <f>IF(G345=1,C345,0)</f>
        <v/>
      </c>
      <c r="J345" s="60">
        <f>IF(G345=1,INT(A345),0)</f>
        <v/>
      </c>
    </row>
    <row r="346">
      <c r="A346" s="32" t="n"/>
      <c r="B346" s="41" t="n"/>
      <c r="C346" s="35" t="n"/>
      <c r="D346" s="41" t="n"/>
      <c r="E346" s="55">
        <f>IF(COUNTA(A346:D346)=0,"",IF(NOT(ISNUMBER(A346)),"Falta la fecha",IF(IF(ISNUMBER(C346),C346&lt;=0,TRUE),"Sin minutos",IF(AND(TRIM(B346)&lt;&gt;"",NOT(ISNUMBER(MATCH(TRIM(B346),TaskNames,0)))),"Tarea no válida","OK"))))</f>
        <v/>
      </c>
      <c r="F346" s="59">
        <f>IF(G346=1,J346-WEEKDAY(J346,2)+1,"")</f>
        <v/>
      </c>
      <c r="G346" s="60">
        <f>IF(E346="OK",1,0)</f>
        <v/>
      </c>
      <c r="H346" s="60">
        <f>IF(G346=1,IF(TRIM(B346)="",0,MATCH(TRIM(B346),TaskNames,0)),0)</f>
        <v/>
      </c>
      <c r="I346" s="60">
        <f>IF(G346=1,C346,0)</f>
        <v/>
      </c>
      <c r="J346" s="60">
        <f>IF(G346=1,INT(A346),0)</f>
        <v/>
      </c>
    </row>
    <row r="347">
      <c r="A347" s="32" t="n"/>
      <c r="B347" s="41" t="n"/>
      <c r="C347" s="35" t="n"/>
      <c r="D347" s="41" t="n"/>
      <c r="E347" s="55">
        <f>IF(COUNTA(A347:D347)=0,"",IF(NOT(ISNUMBER(A347)),"Falta la fecha",IF(IF(ISNUMBER(C347),C347&lt;=0,TRUE),"Sin minutos",IF(AND(TRIM(B347)&lt;&gt;"",NOT(ISNUMBER(MATCH(TRIM(B347),TaskNames,0)))),"Tarea no válida","OK"))))</f>
        <v/>
      </c>
      <c r="F347" s="59">
        <f>IF(G347=1,J347-WEEKDAY(J347,2)+1,"")</f>
        <v/>
      </c>
      <c r="G347" s="60">
        <f>IF(E347="OK",1,0)</f>
        <v/>
      </c>
      <c r="H347" s="60">
        <f>IF(G347=1,IF(TRIM(B347)="",0,MATCH(TRIM(B347),TaskNames,0)),0)</f>
        <v/>
      </c>
      <c r="I347" s="60">
        <f>IF(G347=1,C347,0)</f>
        <v/>
      </c>
      <c r="J347" s="60">
        <f>IF(G347=1,INT(A347),0)</f>
        <v/>
      </c>
    </row>
    <row r="348">
      <c r="A348" s="32" t="n"/>
      <c r="B348" s="41" t="n"/>
      <c r="C348" s="35" t="n"/>
      <c r="D348" s="41" t="n"/>
      <c r="E348" s="55">
        <f>IF(COUNTA(A348:D348)=0,"",IF(NOT(ISNUMBER(A348)),"Falta la fecha",IF(IF(ISNUMBER(C348),C348&lt;=0,TRUE),"Sin minutos",IF(AND(TRIM(B348)&lt;&gt;"",NOT(ISNUMBER(MATCH(TRIM(B348),TaskNames,0)))),"Tarea no válida","OK"))))</f>
        <v/>
      </c>
      <c r="F348" s="59">
        <f>IF(G348=1,J348-WEEKDAY(J348,2)+1,"")</f>
        <v/>
      </c>
      <c r="G348" s="60">
        <f>IF(E348="OK",1,0)</f>
        <v/>
      </c>
      <c r="H348" s="60">
        <f>IF(G348=1,IF(TRIM(B348)="",0,MATCH(TRIM(B348),TaskNames,0)),0)</f>
        <v/>
      </c>
      <c r="I348" s="60">
        <f>IF(G348=1,C348,0)</f>
        <v/>
      </c>
      <c r="J348" s="60">
        <f>IF(G348=1,INT(A348),0)</f>
        <v/>
      </c>
    </row>
    <row r="349">
      <c r="A349" s="32" t="n"/>
      <c r="B349" s="41" t="n"/>
      <c r="C349" s="35" t="n"/>
      <c r="D349" s="41" t="n"/>
      <c r="E349" s="55">
        <f>IF(COUNTA(A349:D349)=0,"",IF(NOT(ISNUMBER(A349)),"Falta la fecha",IF(IF(ISNUMBER(C349),C349&lt;=0,TRUE),"Sin minutos",IF(AND(TRIM(B349)&lt;&gt;"",NOT(ISNUMBER(MATCH(TRIM(B349),TaskNames,0)))),"Tarea no válida","OK"))))</f>
        <v/>
      </c>
      <c r="F349" s="59">
        <f>IF(G349=1,J349-WEEKDAY(J349,2)+1,"")</f>
        <v/>
      </c>
      <c r="G349" s="60">
        <f>IF(E349="OK",1,0)</f>
        <v/>
      </c>
      <c r="H349" s="60">
        <f>IF(G349=1,IF(TRIM(B349)="",0,MATCH(TRIM(B349),TaskNames,0)),0)</f>
        <v/>
      </c>
      <c r="I349" s="60">
        <f>IF(G349=1,C349,0)</f>
        <v/>
      </c>
      <c r="J349" s="60">
        <f>IF(G349=1,INT(A349),0)</f>
        <v/>
      </c>
    </row>
    <row r="350">
      <c r="A350" s="32" t="n"/>
      <c r="B350" s="41" t="n"/>
      <c r="C350" s="35" t="n"/>
      <c r="D350" s="41" t="n"/>
      <c r="E350" s="55">
        <f>IF(COUNTA(A350:D350)=0,"",IF(NOT(ISNUMBER(A350)),"Falta la fecha",IF(IF(ISNUMBER(C350),C350&lt;=0,TRUE),"Sin minutos",IF(AND(TRIM(B350)&lt;&gt;"",NOT(ISNUMBER(MATCH(TRIM(B350),TaskNames,0)))),"Tarea no válida","OK"))))</f>
        <v/>
      </c>
      <c r="F350" s="59">
        <f>IF(G350=1,J350-WEEKDAY(J350,2)+1,"")</f>
        <v/>
      </c>
      <c r="G350" s="60">
        <f>IF(E350="OK",1,0)</f>
        <v/>
      </c>
      <c r="H350" s="60">
        <f>IF(G350=1,IF(TRIM(B350)="",0,MATCH(TRIM(B350),TaskNames,0)),0)</f>
        <v/>
      </c>
      <c r="I350" s="60">
        <f>IF(G350=1,C350,0)</f>
        <v/>
      </c>
      <c r="J350" s="60">
        <f>IF(G350=1,INT(A350),0)</f>
        <v/>
      </c>
    </row>
    <row r="351">
      <c r="A351" s="32" t="n"/>
      <c r="B351" s="41" t="n"/>
      <c r="C351" s="35" t="n"/>
      <c r="D351" s="41" t="n"/>
      <c r="E351" s="55">
        <f>IF(COUNTA(A351:D351)=0,"",IF(NOT(ISNUMBER(A351)),"Falta la fecha",IF(IF(ISNUMBER(C351),C351&lt;=0,TRUE),"Sin minutos",IF(AND(TRIM(B351)&lt;&gt;"",NOT(ISNUMBER(MATCH(TRIM(B351),TaskNames,0)))),"Tarea no válida","OK"))))</f>
        <v/>
      </c>
      <c r="F351" s="59">
        <f>IF(G351=1,J351-WEEKDAY(J351,2)+1,"")</f>
        <v/>
      </c>
      <c r="G351" s="60">
        <f>IF(E351="OK",1,0)</f>
        <v/>
      </c>
      <c r="H351" s="60">
        <f>IF(G351=1,IF(TRIM(B351)="",0,MATCH(TRIM(B351),TaskNames,0)),0)</f>
        <v/>
      </c>
      <c r="I351" s="60">
        <f>IF(G351=1,C351,0)</f>
        <v/>
      </c>
      <c r="J351" s="60">
        <f>IF(G351=1,INT(A351),0)</f>
        <v/>
      </c>
    </row>
    <row r="352">
      <c r="A352" s="32" t="n"/>
      <c r="B352" s="41" t="n"/>
      <c r="C352" s="35" t="n"/>
      <c r="D352" s="41" t="n"/>
      <c r="E352" s="55">
        <f>IF(COUNTA(A352:D352)=0,"",IF(NOT(ISNUMBER(A352)),"Falta la fecha",IF(IF(ISNUMBER(C352),C352&lt;=0,TRUE),"Sin minutos",IF(AND(TRIM(B352)&lt;&gt;"",NOT(ISNUMBER(MATCH(TRIM(B352),TaskNames,0)))),"Tarea no válida","OK"))))</f>
        <v/>
      </c>
      <c r="F352" s="59">
        <f>IF(G352=1,J352-WEEKDAY(J352,2)+1,"")</f>
        <v/>
      </c>
      <c r="G352" s="60">
        <f>IF(E352="OK",1,0)</f>
        <v/>
      </c>
      <c r="H352" s="60">
        <f>IF(G352=1,IF(TRIM(B352)="",0,MATCH(TRIM(B352),TaskNames,0)),0)</f>
        <v/>
      </c>
      <c r="I352" s="60">
        <f>IF(G352=1,C352,0)</f>
        <v/>
      </c>
      <c r="J352" s="60">
        <f>IF(G352=1,INT(A352),0)</f>
        <v/>
      </c>
    </row>
    <row r="353">
      <c r="A353" s="32" t="n"/>
      <c r="B353" s="41" t="n"/>
      <c r="C353" s="35" t="n"/>
      <c r="D353" s="41" t="n"/>
      <c r="E353" s="55">
        <f>IF(COUNTA(A353:D353)=0,"",IF(NOT(ISNUMBER(A353)),"Falta la fecha",IF(IF(ISNUMBER(C353),C353&lt;=0,TRUE),"Sin minutos",IF(AND(TRIM(B353)&lt;&gt;"",NOT(ISNUMBER(MATCH(TRIM(B353),TaskNames,0)))),"Tarea no válida","OK"))))</f>
        <v/>
      </c>
      <c r="F353" s="59">
        <f>IF(G353=1,J353-WEEKDAY(J353,2)+1,"")</f>
        <v/>
      </c>
      <c r="G353" s="60">
        <f>IF(E353="OK",1,0)</f>
        <v/>
      </c>
      <c r="H353" s="60">
        <f>IF(G353=1,IF(TRIM(B353)="",0,MATCH(TRIM(B353),TaskNames,0)),0)</f>
        <v/>
      </c>
      <c r="I353" s="60">
        <f>IF(G353=1,C353,0)</f>
        <v/>
      </c>
      <c r="J353" s="60">
        <f>IF(G353=1,INT(A353),0)</f>
        <v/>
      </c>
    </row>
    <row r="354">
      <c r="A354" s="32" t="n"/>
      <c r="B354" s="41" t="n"/>
      <c r="C354" s="35" t="n"/>
      <c r="D354" s="41" t="n"/>
      <c r="E354" s="55">
        <f>IF(COUNTA(A354:D354)=0,"",IF(NOT(ISNUMBER(A354)),"Falta la fecha",IF(IF(ISNUMBER(C354),C354&lt;=0,TRUE),"Sin minutos",IF(AND(TRIM(B354)&lt;&gt;"",NOT(ISNUMBER(MATCH(TRIM(B354),TaskNames,0)))),"Tarea no válida","OK"))))</f>
        <v/>
      </c>
      <c r="F354" s="59">
        <f>IF(G354=1,J354-WEEKDAY(J354,2)+1,"")</f>
        <v/>
      </c>
      <c r="G354" s="60">
        <f>IF(E354="OK",1,0)</f>
        <v/>
      </c>
      <c r="H354" s="60">
        <f>IF(G354=1,IF(TRIM(B354)="",0,MATCH(TRIM(B354),TaskNames,0)),0)</f>
        <v/>
      </c>
      <c r="I354" s="60">
        <f>IF(G354=1,C354,0)</f>
        <v/>
      </c>
      <c r="J354" s="60">
        <f>IF(G354=1,INT(A354),0)</f>
        <v/>
      </c>
    </row>
    <row r="355">
      <c r="A355" s="32" t="n"/>
      <c r="B355" s="41" t="n"/>
      <c r="C355" s="35" t="n"/>
      <c r="D355" s="41" t="n"/>
      <c r="E355" s="55">
        <f>IF(COUNTA(A355:D355)=0,"",IF(NOT(ISNUMBER(A355)),"Falta la fecha",IF(IF(ISNUMBER(C355),C355&lt;=0,TRUE),"Sin minutos",IF(AND(TRIM(B355)&lt;&gt;"",NOT(ISNUMBER(MATCH(TRIM(B355),TaskNames,0)))),"Tarea no válida","OK"))))</f>
        <v/>
      </c>
      <c r="F355" s="59">
        <f>IF(G355=1,J355-WEEKDAY(J355,2)+1,"")</f>
        <v/>
      </c>
      <c r="G355" s="60">
        <f>IF(E355="OK",1,0)</f>
        <v/>
      </c>
      <c r="H355" s="60">
        <f>IF(G355=1,IF(TRIM(B355)="",0,MATCH(TRIM(B355),TaskNames,0)),0)</f>
        <v/>
      </c>
      <c r="I355" s="60">
        <f>IF(G355=1,C355,0)</f>
        <v/>
      </c>
      <c r="J355" s="60">
        <f>IF(G355=1,INT(A355),0)</f>
        <v/>
      </c>
    </row>
    <row r="356">
      <c r="A356" s="32" t="n"/>
      <c r="B356" s="41" t="n"/>
      <c r="C356" s="35" t="n"/>
      <c r="D356" s="41" t="n"/>
      <c r="E356" s="55">
        <f>IF(COUNTA(A356:D356)=0,"",IF(NOT(ISNUMBER(A356)),"Falta la fecha",IF(IF(ISNUMBER(C356),C356&lt;=0,TRUE),"Sin minutos",IF(AND(TRIM(B356)&lt;&gt;"",NOT(ISNUMBER(MATCH(TRIM(B356),TaskNames,0)))),"Tarea no válida","OK"))))</f>
        <v/>
      </c>
      <c r="F356" s="59">
        <f>IF(G356=1,J356-WEEKDAY(J356,2)+1,"")</f>
        <v/>
      </c>
      <c r="G356" s="60">
        <f>IF(E356="OK",1,0)</f>
        <v/>
      </c>
      <c r="H356" s="60">
        <f>IF(G356=1,IF(TRIM(B356)="",0,MATCH(TRIM(B356),TaskNames,0)),0)</f>
        <v/>
      </c>
      <c r="I356" s="60">
        <f>IF(G356=1,C356,0)</f>
        <v/>
      </c>
      <c r="J356" s="60">
        <f>IF(G356=1,INT(A356),0)</f>
        <v/>
      </c>
    </row>
    <row r="357">
      <c r="A357" s="32" t="n"/>
      <c r="B357" s="41" t="n"/>
      <c r="C357" s="35" t="n"/>
      <c r="D357" s="41" t="n"/>
      <c r="E357" s="55">
        <f>IF(COUNTA(A357:D357)=0,"",IF(NOT(ISNUMBER(A357)),"Falta la fecha",IF(IF(ISNUMBER(C357),C357&lt;=0,TRUE),"Sin minutos",IF(AND(TRIM(B357)&lt;&gt;"",NOT(ISNUMBER(MATCH(TRIM(B357),TaskNames,0)))),"Tarea no válida","OK"))))</f>
        <v/>
      </c>
      <c r="F357" s="59">
        <f>IF(G357=1,J357-WEEKDAY(J357,2)+1,"")</f>
        <v/>
      </c>
      <c r="G357" s="60">
        <f>IF(E357="OK",1,0)</f>
        <v/>
      </c>
      <c r="H357" s="60">
        <f>IF(G357=1,IF(TRIM(B357)="",0,MATCH(TRIM(B357),TaskNames,0)),0)</f>
        <v/>
      </c>
      <c r="I357" s="60">
        <f>IF(G357=1,C357,0)</f>
        <v/>
      </c>
      <c r="J357" s="60">
        <f>IF(G357=1,INT(A357),0)</f>
        <v/>
      </c>
    </row>
    <row r="358">
      <c r="A358" s="32" t="n"/>
      <c r="B358" s="41" t="n"/>
      <c r="C358" s="35" t="n"/>
      <c r="D358" s="41" t="n"/>
      <c r="E358" s="55">
        <f>IF(COUNTA(A358:D358)=0,"",IF(NOT(ISNUMBER(A358)),"Falta la fecha",IF(IF(ISNUMBER(C358),C358&lt;=0,TRUE),"Sin minutos",IF(AND(TRIM(B358)&lt;&gt;"",NOT(ISNUMBER(MATCH(TRIM(B358),TaskNames,0)))),"Tarea no válida","OK"))))</f>
        <v/>
      </c>
      <c r="F358" s="59">
        <f>IF(G358=1,J358-WEEKDAY(J358,2)+1,"")</f>
        <v/>
      </c>
      <c r="G358" s="60">
        <f>IF(E358="OK",1,0)</f>
        <v/>
      </c>
      <c r="H358" s="60">
        <f>IF(G358=1,IF(TRIM(B358)="",0,MATCH(TRIM(B358),TaskNames,0)),0)</f>
        <v/>
      </c>
      <c r="I358" s="60">
        <f>IF(G358=1,C358,0)</f>
        <v/>
      </c>
      <c r="J358" s="60">
        <f>IF(G358=1,INT(A358),0)</f>
        <v/>
      </c>
    </row>
    <row r="359">
      <c r="A359" s="32" t="n"/>
      <c r="B359" s="41" t="n"/>
      <c r="C359" s="35" t="n"/>
      <c r="D359" s="41" t="n"/>
      <c r="E359" s="55">
        <f>IF(COUNTA(A359:D359)=0,"",IF(NOT(ISNUMBER(A359)),"Falta la fecha",IF(IF(ISNUMBER(C359),C359&lt;=0,TRUE),"Sin minutos",IF(AND(TRIM(B359)&lt;&gt;"",NOT(ISNUMBER(MATCH(TRIM(B359),TaskNames,0)))),"Tarea no válida","OK"))))</f>
        <v/>
      </c>
      <c r="F359" s="59">
        <f>IF(G359=1,J359-WEEKDAY(J359,2)+1,"")</f>
        <v/>
      </c>
      <c r="G359" s="60">
        <f>IF(E359="OK",1,0)</f>
        <v/>
      </c>
      <c r="H359" s="60">
        <f>IF(G359=1,IF(TRIM(B359)="",0,MATCH(TRIM(B359),TaskNames,0)),0)</f>
        <v/>
      </c>
      <c r="I359" s="60">
        <f>IF(G359=1,C359,0)</f>
        <v/>
      </c>
      <c r="J359" s="60">
        <f>IF(G359=1,INT(A359),0)</f>
        <v/>
      </c>
    </row>
    <row r="360">
      <c r="A360" s="32" t="n"/>
      <c r="B360" s="41" t="n"/>
      <c r="C360" s="35" t="n"/>
      <c r="D360" s="41" t="n"/>
      <c r="E360" s="55">
        <f>IF(COUNTA(A360:D360)=0,"",IF(NOT(ISNUMBER(A360)),"Falta la fecha",IF(IF(ISNUMBER(C360),C360&lt;=0,TRUE),"Sin minutos",IF(AND(TRIM(B360)&lt;&gt;"",NOT(ISNUMBER(MATCH(TRIM(B360),TaskNames,0)))),"Tarea no válida","OK"))))</f>
        <v/>
      </c>
      <c r="F360" s="59">
        <f>IF(G360=1,J360-WEEKDAY(J360,2)+1,"")</f>
        <v/>
      </c>
      <c r="G360" s="60">
        <f>IF(E360="OK",1,0)</f>
        <v/>
      </c>
      <c r="H360" s="60">
        <f>IF(G360=1,IF(TRIM(B360)="",0,MATCH(TRIM(B360),TaskNames,0)),0)</f>
        <v/>
      </c>
      <c r="I360" s="60">
        <f>IF(G360=1,C360,0)</f>
        <v/>
      </c>
      <c r="J360" s="60">
        <f>IF(G360=1,INT(A360),0)</f>
        <v/>
      </c>
    </row>
    <row r="361">
      <c r="A361" s="32" t="n"/>
      <c r="B361" s="41" t="n"/>
      <c r="C361" s="35" t="n"/>
      <c r="D361" s="41" t="n"/>
      <c r="E361" s="55">
        <f>IF(COUNTA(A361:D361)=0,"",IF(NOT(ISNUMBER(A361)),"Falta la fecha",IF(IF(ISNUMBER(C361),C361&lt;=0,TRUE),"Sin minutos",IF(AND(TRIM(B361)&lt;&gt;"",NOT(ISNUMBER(MATCH(TRIM(B361),TaskNames,0)))),"Tarea no válida","OK"))))</f>
        <v/>
      </c>
      <c r="F361" s="59">
        <f>IF(G361=1,J361-WEEKDAY(J361,2)+1,"")</f>
        <v/>
      </c>
      <c r="G361" s="60">
        <f>IF(E361="OK",1,0)</f>
        <v/>
      </c>
      <c r="H361" s="60">
        <f>IF(G361=1,IF(TRIM(B361)="",0,MATCH(TRIM(B361),TaskNames,0)),0)</f>
        <v/>
      </c>
      <c r="I361" s="60">
        <f>IF(G361=1,C361,0)</f>
        <v/>
      </c>
      <c r="J361" s="60">
        <f>IF(G361=1,INT(A361),0)</f>
        <v/>
      </c>
    </row>
    <row r="362">
      <c r="A362" s="32" t="n"/>
      <c r="B362" s="41" t="n"/>
      <c r="C362" s="35" t="n"/>
      <c r="D362" s="41" t="n"/>
      <c r="E362" s="55">
        <f>IF(COUNTA(A362:D362)=0,"",IF(NOT(ISNUMBER(A362)),"Falta la fecha",IF(IF(ISNUMBER(C362),C362&lt;=0,TRUE),"Sin minutos",IF(AND(TRIM(B362)&lt;&gt;"",NOT(ISNUMBER(MATCH(TRIM(B362),TaskNames,0)))),"Tarea no válida","OK"))))</f>
        <v/>
      </c>
      <c r="F362" s="59">
        <f>IF(G362=1,J362-WEEKDAY(J362,2)+1,"")</f>
        <v/>
      </c>
      <c r="G362" s="60">
        <f>IF(E362="OK",1,0)</f>
        <v/>
      </c>
      <c r="H362" s="60">
        <f>IF(G362=1,IF(TRIM(B362)="",0,MATCH(TRIM(B362),TaskNames,0)),0)</f>
        <v/>
      </c>
      <c r="I362" s="60">
        <f>IF(G362=1,C362,0)</f>
        <v/>
      </c>
      <c r="J362" s="60">
        <f>IF(G362=1,INT(A362),0)</f>
        <v/>
      </c>
    </row>
    <row r="363">
      <c r="A363" s="32" t="n"/>
      <c r="B363" s="41" t="n"/>
      <c r="C363" s="35" t="n"/>
      <c r="D363" s="41" t="n"/>
      <c r="E363" s="55">
        <f>IF(COUNTA(A363:D363)=0,"",IF(NOT(ISNUMBER(A363)),"Falta la fecha",IF(IF(ISNUMBER(C363),C363&lt;=0,TRUE),"Sin minutos",IF(AND(TRIM(B363)&lt;&gt;"",NOT(ISNUMBER(MATCH(TRIM(B363),TaskNames,0)))),"Tarea no válida","OK"))))</f>
        <v/>
      </c>
      <c r="F363" s="59">
        <f>IF(G363=1,J363-WEEKDAY(J363,2)+1,"")</f>
        <v/>
      </c>
      <c r="G363" s="60">
        <f>IF(E363="OK",1,0)</f>
        <v/>
      </c>
      <c r="H363" s="60">
        <f>IF(G363=1,IF(TRIM(B363)="",0,MATCH(TRIM(B363),TaskNames,0)),0)</f>
        <v/>
      </c>
      <c r="I363" s="60">
        <f>IF(G363=1,C363,0)</f>
        <v/>
      </c>
      <c r="J363" s="60">
        <f>IF(G363=1,INT(A363),0)</f>
        <v/>
      </c>
    </row>
    <row r="364">
      <c r="A364" s="32" t="n"/>
      <c r="B364" s="41" t="n"/>
      <c r="C364" s="35" t="n"/>
      <c r="D364" s="41" t="n"/>
      <c r="E364" s="55">
        <f>IF(COUNTA(A364:D364)=0,"",IF(NOT(ISNUMBER(A364)),"Falta la fecha",IF(IF(ISNUMBER(C364),C364&lt;=0,TRUE),"Sin minutos",IF(AND(TRIM(B364)&lt;&gt;"",NOT(ISNUMBER(MATCH(TRIM(B364),TaskNames,0)))),"Tarea no válida","OK"))))</f>
        <v/>
      </c>
      <c r="F364" s="59">
        <f>IF(G364=1,J364-WEEKDAY(J364,2)+1,"")</f>
        <v/>
      </c>
      <c r="G364" s="60">
        <f>IF(E364="OK",1,0)</f>
        <v/>
      </c>
      <c r="H364" s="60">
        <f>IF(G364=1,IF(TRIM(B364)="",0,MATCH(TRIM(B364),TaskNames,0)),0)</f>
        <v/>
      </c>
      <c r="I364" s="60">
        <f>IF(G364=1,C364,0)</f>
        <v/>
      </c>
      <c r="J364" s="60">
        <f>IF(G364=1,INT(A364),0)</f>
        <v/>
      </c>
    </row>
    <row r="365">
      <c r="A365" s="32" t="n"/>
      <c r="B365" s="41" t="n"/>
      <c r="C365" s="35" t="n"/>
      <c r="D365" s="41" t="n"/>
      <c r="E365" s="55">
        <f>IF(COUNTA(A365:D365)=0,"",IF(NOT(ISNUMBER(A365)),"Falta la fecha",IF(IF(ISNUMBER(C365),C365&lt;=0,TRUE),"Sin minutos",IF(AND(TRIM(B365)&lt;&gt;"",NOT(ISNUMBER(MATCH(TRIM(B365),TaskNames,0)))),"Tarea no válida","OK"))))</f>
        <v/>
      </c>
      <c r="F365" s="59">
        <f>IF(G365=1,J365-WEEKDAY(J365,2)+1,"")</f>
        <v/>
      </c>
      <c r="G365" s="60">
        <f>IF(E365="OK",1,0)</f>
        <v/>
      </c>
      <c r="H365" s="60">
        <f>IF(G365=1,IF(TRIM(B365)="",0,MATCH(TRIM(B365),TaskNames,0)),0)</f>
        <v/>
      </c>
      <c r="I365" s="60">
        <f>IF(G365=1,C365,0)</f>
        <v/>
      </c>
      <c r="J365" s="60">
        <f>IF(G365=1,INT(A365),0)</f>
        <v/>
      </c>
    </row>
    <row r="366">
      <c r="A366" s="32" t="n"/>
      <c r="B366" s="41" t="n"/>
      <c r="C366" s="35" t="n"/>
      <c r="D366" s="41" t="n"/>
      <c r="E366" s="55">
        <f>IF(COUNTA(A366:D366)=0,"",IF(NOT(ISNUMBER(A366)),"Falta la fecha",IF(IF(ISNUMBER(C366),C366&lt;=0,TRUE),"Sin minutos",IF(AND(TRIM(B366)&lt;&gt;"",NOT(ISNUMBER(MATCH(TRIM(B366),TaskNames,0)))),"Tarea no válida","OK"))))</f>
        <v/>
      </c>
      <c r="F366" s="59">
        <f>IF(G366=1,J366-WEEKDAY(J366,2)+1,"")</f>
        <v/>
      </c>
      <c r="G366" s="60">
        <f>IF(E366="OK",1,0)</f>
        <v/>
      </c>
      <c r="H366" s="60">
        <f>IF(G366=1,IF(TRIM(B366)="",0,MATCH(TRIM(B366),TaskNames,0)),0)</f>
        <v/>
      </c>
      <c r="I366" s="60">
        <f>IF(G366=1,C366,0)</f>
        <v/>
      </c>
      <c r="J366" s="60">
        <f>IF(G366=1,INT(A366),0)</f>
        <v/>
      </c>
    </row>
    <row r="367">
      <c r="A367" s="32" t="n"/>
      <c r="B367" s="41" t="n"/>
      <c r="C367" s="35" t="n"/>
      <c r="D367" s="41" t="n"/>
      <c r="E367" s="55">
        <f>IF(COUNTA(A367:D367)=0,"",IF(NOT(ISNUMBER(A367)),"Falta la fecha",IF(IF(ISNUMBER(C367),C367&lt;=0,TRUE),"Sin minutos",IF(AND(TRIM(B367)&lt;&gt;"",NOT(ISNUMBER(MATCH(TRIM(B367),TaskNames,0)))),"Tarea no válida","OK"))))</f>
        <v/>
      </c>
      <c r="F367" s="59">
        <f>IF(G367=1,J367-WEEKDAY(J367,2)+1,"")</f>
        <v/>
      </c>
      <c r="G367" s="60">
        <f>IF(E367="OK",1,0)</f>
        <v/>
      </c>
      <c r="H367" s="60">
        <f>IF(G367=1,IF(TRIM(B367)="",0,MATCH(TRIM(B367),TaskNames,0)),0)</f>
        <v/>
      </c>
      <c r="I367" s="60">
        <f>IF(G367=1,C367,0)</f>
        <v/>
      </c>
      <c r="J367" s="60">
        <f>IF(G367=1,INT(A367),0)</f>
        <v/>
      </c>
    </row>
    <row r="368">
      <c r="A368" s="32" t="n"/>
      <c r="B368" s="41" t="n"/>
      <c r="C368" s="35" t="n"/>
      <c r="D368" s="41" t="n"/>
      <c r="E368" s="55">
        <f>IF(COUNTA(A368:D368)=0,"",IF(NOT(ISNUMBER(A368)),"Falta la fecha",IF(IF(ISNUMBER(C368),C368&lt;=0,TRUE),"Sin minutos",IF(AND(TRIM(B368)&lt;&gt;"",NOT(ISNUMBER(MATCH(TRIM(B368),TaskNames,0)))),"Tarea no válida","OK"))))</f>
        <v/>
      </c>
      <c r="F368" s="59">
        <f>IF(G368=1,J368-WEEKDAY(J368,2)+1,"")</f>
        <v/>
      </c>
      <c r="G368" s="60">
        <f>IF(E368="OK",1,0)</f>
        <v/>
      </c>
      <c r="H368" s="60">
        <f>IF(G368=1,IF(TRIM(B368)="",0,MATCH(TRIM(B368),TaskNames,0)),0)</f>
        <v/>
      </c>
      <c r="I368" s="60">
        <f>IF(G368=1,C368,0)</f>
        <v/>
      </c>
      <c r="J368" s="60">
        <f>IF(G368=1,INT(A368),0)</f>
        <v/>
      </c>
    </row>
    <row r="369">
      <c r="A369" s="32" t="n"/>
      <c r="B369" s="41" t="n"/>
      <c r="C369" s="35" t="n"/>
      <c r="D369" s="41" t="n"/>
      <c r="E369" s="55">
        <f>IF(COUNTA(A369:D369)=0,"",IF(NOT(ISNUMBER(A369)),"Falta la fecha",IF(IF(ISNUMBER(C369),C369&lt;=0,TRUE),"Sin minutos",IF(AND(TRIM(B369)&lt;&gt;"",NOT(ISNUMBER(MATCH(TRIM(B369),TaskNames,0)))),"Tarea no válida","OK"))))</f>
        <v/>
      </c>
      <c r="F369" s="59">
        <f>IF(G369=1,J369-WEEKDAY(J369,2)+1,"")</f>
        <v/>
      </c>
      <c r="G369" s="60">
        <f>IF(E369="OK",1,0)</f>
        <v/>
      </c>
      <c r="H369" s="60">
        <f>IF(G369=1,IF(TRIM(B369)="",0,MATCH(TRIM(B369),TaskNames,0)),0)</f>
        <v/>
      </c>
      <c r="I369" s="60">
        <f>IF(G369=1,C369,0)</f>
        <v/>
      </c>
      <c r="J369" s="60">
        <f>IF(G369=1,INT(A369),0)</f>
        <v/>
      </c>
    </row>
    <row r="370">
      <c r="A370" s="32" t="n"/>
      <c r="B370" s="41" t="n"/>
      <c r="C370" s="35" t="n"/>
      <c r="D370" s="41" t="n"/>
      <c r="E370" s="55">
        <f>IF(COUNTA(A370:D370)=0,"",IF(NOT(ISNUMBER(A370)),"Falta la fecha",IF(IF(ISNUMBER(C370),C370&lt;=0,TRUE),"Sin minutos",IF(AND(TRIM(B370)&lt;&gt;"",NOT(ISNUMBER(MATCH(TRIM(B370),TaskNames,0)))),"Tarea no válida","OK"))))</f>
        <v/>
      </c>
      <c r="F370" s="59">
        <f>IF(G370=1,J370-WEEKDAY(J370,2)+1,"")</f>
        <v/>
      </c>
      <c r="G370" s="60">
        <f>IF(E370="OK",1,0)</f>
        <v/>
      </c>
      <c r="H370" s="60">
        <f>IF(G370=1,IF(TRIM(B370)="",0,MATCH(TRIM(B370),TaskNames,0)),0)</f>
        <v/>
      </c>
      <c r="I370" s="60">
        <f>IF(G370=1,C370,0)</f>
        <v/>
      </c>
      <c r="J370" s="60">
        <f>IF(G370=1,INT(A370),0)</f>
        <v/>
      </c>
    </row>
    <row r="371">
      <c r="A371" s="32" t="n"/>
      <c r="B371" s="41" t="n"/>
      <c r="C371" s="35" t="n"/>
      <c r="D371" s="41" t="n"/>
      <c r="E371" s="55">
        <f>IF(COUNTA(A371:D371)=0,"",IF(NOT(ISNUMBER(A371)),"Falta la fecha",IF(IF(ISNUMBER(C371),C371&lt;=0,TRUE),"Sin minutos",IF(AND(TRIM(B371)&lt;&gt;"",NOT(ISNUMBER(MATCH(TRIM(B371),TaskNames,0)))),"Tarea no válida","OK"))))</f>
        <v/>
      </c>
      <c r="F371" s="59">
        <f>IF(G371=1,J371-WEEKDAY(J371,2)+1,"")</f>
        <v/>
      </c>
      <c r="G371" s="60">
        <f>IF(E371="OK",1,0)</f>
        <v/>
      </c>
      <c r="H371" s="60">
        <f>IF(G371=1,IF(TRIM(B371)="",0,MATCH(TRIM(B371),TaskNames,0)),0)</f>
        <v/>
      </c>
      <c r="I371" s="60">
        <f>IF(G371=1,C371,0)</f>
        <v/>
      </c>
      <c r="J371" s="60">
        <f>IF(G371=1,INT(A371),0)</f>
        <v/>
      </c>
    </row>
    <row r="372">
      <c r="A372" s="32" t="n"/>
      <c r="B372" s="41" t="n"/>
      <c r="C372" s="35" t="n"/>
      <c r="D372" s="41" t="n"/>
      <c r="E372" s="55">
        <f>IF(COUNTA(A372:D372)=0,"",IF(NOT(ISNUMBER(A372)),"Falta la fecha",IF(IF(ISNUMBER(C372),C372&lt;=0,TRUE),"Sin minutos",IF(AND(TRIM(B372)&lt;&gt;"",NOT(ISNUMBER(MATCH(TRIM(B372),TaskNames,0)))),"Tarea no válida","OK"))))</f>
        <v/>
      </c>
      <c r="F372" s="59">
        <f>IF(G372=1,J372-WEEKDAY(J372,2)+1,"")</f>
        <v/>
      </c>
      <c r="G372" s="60">
        <f>IF(E372="OK",1,0)</f>
        <v/>
      </c>
      <c r="H372" s="60">
        <f>IF(G372=1,IF(TRIM(B372)="",0,MATCH(TRIM(B372),TaskNames,0)),0)</f>
        <v/>
      </c>
      <c r="I372" s="60">
        <f>IF(G372=1,C372,0)</f>
        <v/>
      </c>
      <c r="J372" s="60">
        <f>IF(G372=1,INT(A372),0)</f>
        <v/>
      </c>
    </row>
    <row r="373">
      <c r="A373" s="32" t="n"/>
      <c r="B373" s="41" t="n"/>
      <c r="C373" s="35" t="n"/>
      <c r="D373" s="41" t="n"/>
      <c r="E373" s="55">
        <f>IF(COUNTA(A373:D373)=0,"",IF(NOT(ISNUMBER(A373)),"Falta la fecha",IF(IF(ISNUMBER(C373),C373&lt;=0,TRUE),"Sin minutos",IF(AND(TRIM(B373)&lt;&gt;"",NOT(ISNUMBER(MATCH(TRIM(B373),TaskNames,0)))),"Tarea no válida","OK"))))</f>
        <v/>
      </c>
      <c r="F373" s="59">
        <f>IF(G373=1,J373-WEEKDAY(J373,2)+1,"")</f>
        <v/>
      </c>
      <c r="G373" s="60">
        <f>IF(E373="OK",1,0)</f>
        <v/>
      </c>
      <c r="H373" s="60">
        <f>IF(G373=1,IF(TRIM(B373)="",0,MATCH(TRIM(B373),TaskNames,0)),0)</f>
        <v/>
      </c>
      <c r="I373" s="60">
        <f>IF(G373=1,C373,0)</f>
        <v/>
      </c>
      <c r="J373" s="60">
        <f>IF(G373=1,INT(A373),0)</f>
        <v/>
      </c>
    </row>
    <row r="374">
      <c r="A374" s="32" t="n"/>
      <c r="B374" s="41" t="n"/>
      <c r="C374" s="35" t="n"/>
      <c r="D374" s="41" t="n"/>
      <c r="E374" s="55">
        <f>IF(COUNTA(A374:D374)=0,"",IF(NOT(ISNUMBER(A374)),"Falta la fecha",IF(IF(ISNUMBER(C374),C374&lt;=0,TRUE),"Sin minutos",IF(AND(TRIM(B374)&lt;&gt;"",NOT(ISNUMBER(MATCH(TRIM(B374),TaskNames,0)))),"Tarea no válida","OK"))))</f>
        <v/>
      </c>
      <c r="F374" s="59">
        <f>IF(G374=1,J374-WEEKDAY(J374,2)+1,"")</f>
        <v/>
      </c>
      <c r="G374" s="60">
        <f>IF(E374="OK",1,0)</f>
        <v/>
      </c>
      <c r="H374" s="60">
        <f>IF(G374=1,IF(TRIM(B374)="",0,MATCH(TRIM(B374),TaskNames,0)),0)</f>
        <v/>
      </c>
      <c r="I374" s="60">
        <f>IF(G374=1,C374,0)</f>
        <v/>
      </c>
      <c r="J374" s="60">
        <f>IF(G374=1,INT(A374),0)</f>
        <v/>
      </c>
    </row>
    <row r="375">
      <c r="A375" s="32" t="n"/>
      <c r="B375" s="41" t="n"/>
      <c r="C375" s="35" t="n"/>
      <c r="D375" s="41" t="n"/>
      <c r="E375" s="55">
        <f>IF(COUNTA(A375:D375)=0,"",IF(NOT(ISNUMBER(A375)),"Falta la fecha",IF(IF(ISNUMBER(C375),C375&lt;=0,TRUE),"Sin minutos",IF(AND(TRIM(B375)&lt;&gt;"",NOT(ISNUMBER(MATCH(TRIM(B375),TaskNames,0)))),"Tarea no válida","OK"))))</f>
        <v/>
      </c>
      <c r="F375" s="59">
        <f>IF(G375=1,J375-WEEKDAY(J375,2)+1,"")</f>
        <v/>
      </c>
      <c r="G375" s="60">
        <f>IF(E375="OK",1,0)</f>
        <v/>
      </c>
      <c r="H375" s="60">
        <f>IF(G375=1,IF(TRIM(B375)="",0,MATCH(TRIM(B375),TaskNames,0)),0)</f>
        <v/>
      </c>
      <c r="I375" s="60">
        <f>IF(G375=1,C375,0)</f>
        <v/>
      </c>
      <c r="J375" s="60">
        <f>IF(G375=1,INT(A375),0)</f>
        <v/>
      </c>
    </row>
    <row r="376">
      <c r="A376" s="32" t="n"/>
      <c r="B376" s="41" t="n"/>
      <c r="C376" s="35" t="n"/>
      <c r="D376" s="41" t="n"/>
      <c r="E376" s="55">
        <f>IF(COUNTA(A376:D376)=0,"",IF(NOT(ISNUMBER(A376)),"Falta la fecha",IF(IF(ISNUMBER(C376),C376&lt;=0,TRUE),"Sin minutos",IF(AND(TRIM(B376)&lt;&gt;"",NOT(ISNUMBER(MATCH(TRIM(B376),TaskNames,0)))),"Tarea no válida","OK"))))</f>
        <v/>
      </c>
      <c r="F376" s="59">
        <f>IF(G376=1,J376-WEEKDAY(J376,2)+1,"")</f>
        <v/>
      </c>
      <c r="G376" s="60">
        <f>IF(E376="OK",1,0)</f>
        <v/>
      </c>
      <c r="H376" s="60">
        <f>IF(G376=1,IF(TRIM(B376)="",0,MATCH(TRIM(B376),TaskNames,0)),0)</f>
        <v/>
      </c>
      <c r="I376" s="60">
        <f>IF(G376=1,C376,0)</f>
        <v/>
      </c>
      <c r="J376" s="60">
        <f>IF(G376=1,INT(A376),0)</f>
        <v/>
      </c>
    </row>
    <row r="377">
      <c r="A377" s="32" t="n"/>
      <c r="B377" s="41" t="n"/>
      <c r="C377" s="35" t="n"/>
      <c r="D377" s="41" t="n"/>
      <c r="E377" s="55">
        <f>IF(COUNTA(A377:D377)=0,"",IF(NOT(ISNUMBER(A377)),"Falta la fecha",IF(IF(ISNUMBER(C377),C377&lt;=0,TRUE),"Sin minutos",IF(AND(TRIM(B377)&lt;&gt;"",NOT(ISNUMBER(MATCH(TRIM(B377),TaskNames,0)))),"Tarea no válida","OK"))))</f>
        <v/>
      </c>
      <c r="F377" s="59">
        <f>IF(G377=1,J377-WEEKDAY(J377,2)+1,"")</f>
        <v/>
      </c>
      <c r="G377" s="60">
        <f>IF(E377="OK",1,0)</f>
        <v/>
      </c>
      <c r="H377" s="60">
        <f>IF(G377=1,IF(TRIM(B377)="",0,MATCH(TRIM(B377),TaskNames,0)),0)</f>
        <v/>
      </c>
      <c r="I377" s="60">
        <f>IF(G377=1,C377,0)</f>
        <v/>
      </c>
      <c r="J377" s="60">
        <f>IF(G377=1,INT(A377),0)</f>
        <v/>
      </c>
    </row>
    <row r="378">
      <c r="A378" s="32" t="n"/>
      <c r="B378" s="41" t="n"/>
      <c r="C378" s="35" t="n"/>
      <c r="D378" s="41" t="n"/>
      <c r="E378" s="55">
        <f>IF(COUNTA(A378:D378)=0,"",IF(NOT(ISNUMBER(A378)),"Falta la fecha",IF(IF(ISNUMBER(C378),C378&lt;=0,TRUE),"Sin minutos",IF(AND(TRIM(B378)&lt;&gt;"",NOT(ISNUMBER(MATCH(TRIM(B378),TaskNames,0)))),"Tarea no válida","OK"))))</f>
        <v/>
      </c>
      <c r="F378" s="59">
        <f>IF(G378=1,J378-WEEKDAY(J378,2)+1,"")</f>
        <v/>
      </c>
      <c r="G378" s="60">
        <f>IF(E378="OK",1,0)</f>
        <v/>
      </c>
      <c r="H378" s="60">
        <f>IF(G378=1,IF(TRIM(B378)="",0,MATCH(TRIM(B378),TaskNames,0)),0)</f>
        <v/>
      </c>
      <c r="I378" s="60">
        <f>IF(G378=1,C378,0)</f>
        <v/>
      </c>
      <c r="J378" s="60">
        <f>IF(G378=1,INT(A378),0)</f>
        <v/>
      </c>
    </row>
    <row r="379">
      <c r="A379" s="32" t="n"/>
      <c r="B379" s="41" t="n"/>
      <c r="C379" s="35" t="n"/>
      <c r="D379" s="41" t="n"/>
      <c r="E379" s="55">
        <f>IF(COUNTA(A379:D379)=0,"",IF(NOT(ISNUMBER(A379)),"Falta la fecha",IF(IF(ISNUMBER(C379),C379&lt;=0,TRUE),"Sin minutos",IF(AND(TRIM(B379)&lt;&gt;"",NOT(ISNUMBER(MATCH(TRIM(B379),TaskNames,0)))),"Tarea no válida","OK"))))</f>
        <v/>
      </c>
      <c r="F379" s="59">
        <f>IF(G379=1,J379-WEEKDAY(J379,2)+1,"")</f>
        <v/>
      </c>
      <c r="G379" s="60">
        <f>IF(E379="OK",1,0)</f>
        <v/>
      </c>
      <c r="H379" s="60">
        <f>IF(G379=1,IF(TRIM(B379)="",0,MATCH(TRIM(B379),TaskNames,0)),0)</f>
        <v/>
      </c>
      <c r="I379" s="60">
        <f>IF(G379=1,C379,0)</f>
        <v/>
      </c>
      <c r="J379" s="60">
        <f>IF(G379=1,INT(A379),0)</f>
        <v/>
      </c>
    </row>
    <row r="380">
      <c r="A380" s="32" t="n"/>
      <c r="B380" s="41" t="n"/>
      <c r="C380" s="35" t="n"/>
      <c r="D380" s="41" t="n"/>
      <c r="E380" s="55">
        <f>IF(COUNTA(A380:D380)=0,"",IF(NOT(ISNUMBER(A380)),"Falta la fecha",IF(IF(ISNUMBER(C380),C380&lt;=0,TRUE),"Sin minutos",IF(AND(TRIM(B380)&lt;&gt;"",NOT(ISNUMBER(MATCH(TRIM(B380),TaskNames,0)))),"Tarea no válida","OK"))))</f>
        <v/>
      </c>
      <c r="F380" s="59">
        <f>IF(G380=1,J380-WEEKDAY(J380,2)+1,"")</f>
        <v/>
      </c>
      <c r="G380" s="60">
        <f>IF(E380="OK",1,0)</f>
        <v/>
      </c>
      <c r="H380" s="60">
        <f>IF(G380=1,IF(TRIM(B380)="",0,MATCH(TRIM(B380),TaskNames,0)),0)</f>
        <v/>
      </c>
      <c r="I380" s="60">
        <f>IF(G380=1,C380,0)</f>
        <v/>
      </c>
      <c r="J380" s="60">
        <f>IF(G380=1,INT(A380),0)</f>
        <v/>
      </c>
    </row>
    <row r="381">
      <c r="A381" s="32" t="n"/>
      <c r="B381" s="41" t="n"/>
      <c r="C381" s="35" t="n"/>
      <c r="D381" s="41" t="n"/>
      <c r="E381" s="55">
        <f>IF(COUNTA(A381:D381)=0,"",IF(NOT(ISNUMBER(A381)),"Falta la fecha",IF(IF(ISNUMBER(C381),C381&lt;=0,TRUE),"Sin minutos",IF(AND(TRIM(B381)&lt;&gt;"",NOT(ISNUMBER(MATCH(TRIM(B381),TaskNames,0)))),"Tarea no válida","OK"))))</f>
        <v/>
      </c>
      <c r="F381" s="59">
        <f>IF(G381=1,J381-WEEKDAY(J381,2)+1,"")</f>
        <v/>
      </c>
      <c r="G381" s="60">
        <f>IF(E381="OK",1,0)</f>
        <v/>
      </c>
      <c r="H381" s="60">
        <f>IF(G381=1,IF(TRIM(B381)="",0,MATCH(TRIM(B381),TaskNames,0)),0)</f>
        <v/>
      </c>
      <c r="I381" s="60">
        <f>IF(G381=1,C381,0)</f>
        <v/>
      </c>
      <c r="J381" s="60">
        <f>IF(G381=1,INT(A381),0)</f>
        <v/>
      </c>
    </row>
    <row r="382">
      <c r="A382" s="32" t="n"/>
      <c r="B382" s="41" t="n"/>
      <c r="C382" s="35" t="n"/>
      <c r="D382" s="41" t="n"/>
      <c r="E382" s="55">
        <f>IF(COUNTA(A382:D382)=0,"",IF(NOT(ISNUMBER(A382)),"Falta la fecha",IF(IF(ISNUMBER(C382),C382&lt;=0,TRUE),"Sin minutos",IF(AND(TRIM(B382)&lt;&gt;"",NOT(ISNUMBER(MATCH(TRIM(B382),TaskNames,0)))),"Tarea no válida","OK"))))</f>
        <v/>
      </c>
      <c r="F382" s="59">
        <f>IF(G382=1,J382-WEEKDAY(J382,2)+1,"")</f>
        <v/>
      </c>
      <c r="G382" s="60">
        <f>IF(E382="OK",1,0)</f>
        <v/>
      </c>
      <c r="H382" s="60">
        <f>IF(G382=1,IF(TRIM(B382)="",0,MATCH(TRIM(B382),TaskNames,0)),0)</f>
        <v/>
      </c>
      <c r="I382" s="60">
        <f>IF(G382=1,C382,0)</f>
        <v/>
      </c>
      <c r="J382" s="60">
        <f>IF(G382=1,INT(A382),0)</f>
        <v/>
      </c>
    </row>
    <row r="383">
      <c r="A383" s="32" t="n"/>
      <c r="B383" s="41" t="n"/>
      <c r="C383" s="35" t="n"/>
      <c r="D383" s="41" t="n"/>
      <c r="E383" s="55">
        <f>IF(COUNTA(A383:D383)=0,"",IF(NOT(ISNUMBER(A383)),"Falta la fecha",IF(IF(ISNUMBER(C383),C383&lt;=0,TRUE),"Sin minutos",IF(AND(TRIM(B383)&lt;&gt;"",NOT(ISNUMBER(MATCH(TRIM(B383),TaskNames,0)))),"Tarea no válida","OK"))))</f>
        <v/>
      </c>
      <c r="F383" s="59">
        <f>IF(G383=1,J383-WEEKDAY(J383,2)+1,"")</f>
        <v/>
      </c>
      <c r="G383" s="60">
        <f>IF(E383="OK",1,0)</f>
        <v/>
      </c>
      <c r="H383" s="60">
        <f>IF(G383=1,IF(TRIM(B383)="",0,MATCH(TRIM(B383),TaskNames,0)),0)</f>
        <v/>
      </c>
      <c r="I383" s="60">
        <f>IF(G383=1,C383,0)</f>
        <v/>
      </c>
      <c r="J383" s="60">
        <f>IF(G383=1,INT(A383),0)</f>
        <v/>
      </c>
    </row>
    <row r="384">
      <c r="A384" s="32" t="n"/>
      <c r="B384" s="41" t="n"/>
      <c r="C384" s="35" t="n"/>
      <c r="D384" s="41" t="n"/>
      <c r="E384" s="55">
        <f>IF(COUNTA(A384:D384)=0,"",IF(NOT(ISNUMBER(A384)),"Falta la fecha",IF(IF(ISNUMBER(C384),C384&lt;=0,TRUE),"Sin minutos",IF(AND(TRIM(B384)&lt;&gt;"",NOT(ISNUMBER(MATCH(TRIM(B384),TaskNames,0)))),"Tarea no válida","OK"))))</f>
        <v/>
      </c>
      <c r="F384" s="59">
        <f>IF(G384=1,J384-WEEKDAY(J384,2)+1,"")</f>
        <v/>
      </c>
      <c r="G384" s="60">
        <f>IF(E384="OK",1,0)</f>
        <v/>
      </c>
      <c r="H384" s="60">
        <f>IF(G384=1,IF(TRIM(B384)="",0,MATCH(TRIM(B384),TaskNames,0)),0)</f>
        <v/>
      </c>
      <c r="I384" s="60">
        <f>IF(G384=1,C384,0)</f>
        <v/>
      </c>
      <c r="J384" s="60">
        <f>IF(G384=1,INT(A384),0)</f>
        <v/>
      </c>
    </row>
    <row r="385">
      <c r="A385" s="32" t="n"/>
      <c r="B385" s="41" t="n"/>
      <c r="C385" s="35" t="n"/>
      <c r="D385" s="41" t="n"/>
      <c r="E385" s="55">
        <f>IF(COUNTA(A385:D385)=0,"",IF(NOT(ISNUMBER(A385)),"Falta la fecha",IF(IF(ISNUMBER(C385),C385&lt;=0,TRUE),"Sin minutos",IF(AND(TRIM(B385)&lt;&gt;"",NOT(ISNUMBER(MATCH(TRIM(B385),TaskNames,0)))),"Tarea no válida","OK"))))</f>
        <v/>
      </c>
      <c r="F385" s="59">
        <f>IF(G385=1,J385-WEEKDAY(J385,2)+1,"")</f>
        <v/>
      </c>
      <c r="G385" s="60">
        <f>IF(E385="OK",1,0)</f>
        <v/>
      </c>
      <c r="H385" s="60">
        <f>IF(G385=1,IF(TRIM(B385)="",0,MATCH(TRIM(B385),TaskNames,0)),0)</f>
        <v/>
      </c>
      <c r="I385" s="60">
        <f>IF(G385=1,C385,0)</f>
        <v/>
      </c>
      <c r="J385" s="60">
        <f>IF(G385=1,INT(A385),0)</f>
        <v/>
      </c>
    </row>
    <row r="386">
      <c r="A386" s="32" t="n"/>
      <c r="B386" s="41" t="n"/>
      <c r="C386" s="35" t="n"/>
      <c r="D386" s="41" t="n"/>
      <c r="E386" s="55">
        <f>IF(COUNTA(A386:D386)=0,"",IF(NOT(ISNUMBER(A386)),"Falta la fecha",IF(IF(ISNUMBER(C386),C386&lt;=0,TRUE),"Sin minutos",IF(AND(TRIM(B386)&lt;&gt;"",NOT(ISNUMBER(MATCH(TRIM(B386),TaskNames,0)))),"Tarea no válida","OK"))))</f>
        <v/>
      </c>
      <c r="F386" s="59">
        <f>IF(G386=1,J386-WEEKDAY(J386,2)+1,"")</f>
        <v/>
      </c>
      <c r="G386" s="60">
        <f>IF(E386="OK",1,0)</f>
        <v/>
      </c>
      <c r="H386" s="60">
        <f>IF(G386=1,IF(TRIM(B386)="",0,MATCH(TRIM(B386),TaskNames,0)),0)</f>
        <v/>
      </c>
      <c r="I386" s="60">
        <f>IF(G386=1,C386,0)</f>
        <v/>
      </c>
      <c r="J386" s="60">
        <f>IF(G386=1,INT(A386),0)</f>
        <v/>
      </c>
    </row>
    <row r="387">
      <c r="A387" s="32" t="n"/>
      <c r="B387" s="41" t="n"/>
      <c r="C387" s="35" t="n"/>
      <c r="D387" s="41" t="n"/>
      <c r="E387" s="55">
        <f>IF(COUNTA(A387:D387)=0,"",IF(NOT(ISNUMBER(A387)),"Falta la fecha",IF(IF(ISNUMBER(C387),C387&lt;=0,TRUE),"Sin minutos",IF(AND(TRIM(B387)&lt;&gt;"",NOT(ISNUMBER(MATCH(TRIM(B387),TaskNames,0)))),"Tarea no válida","OK"))))</f>
        <v/>
      </c>
      <c r="F387" s="59">
        <f>IF(G387=1,J387-WEEKDAY(J387,2)+1,"")</f>
        <v/>
      </c>
      <c r="G387" s="60">
        <f>IF(E387="OK",1,0)</f>
        <v/>
      </c>
      <c r="H387" s="60">
        <f>IF(G387=1,IF(TRIM(B387)="",0,MATCH(TRIM(B387),TaskNames,0)),0)</f>
        <v/>
      </c>
      <c r="I387" s="60">
        <f>IF(G387=1,C387,0)</f>
        <v/>
      </c>
      <c r="J387" s="60">
        <f>IF(G387=1,INT(A387),0)</f>
        <v/>
      </c>
    </row>
    <row r="388">
      <c r="A388" s="32" t="n"/>
      <c r="B388" s="41" t="n"/>
      <c r="C388" s="35" t="n"/>
      <c r="D388" s="41" t="n"/>
      <c r="E388" s="55">
        <f>IF(COUNTA(A388:D388)=0,"",IF(NOT(ISNUMBER(A388)),"Falta la fecha",IF(IF(ISNUMBER(C388),C388&lt;=0,TRUE),"Sin minutos",IF(AND(TRIM(B388)&lt;&gt;"",NOT(ISNUMBER(MATCH(TRIM(B388),TaskNames,0)))),"Tarea no válida","OK"))))</f>
        <v/>
      </c>
      <c r="F388" s="59">
        <f>IF(G388=1,J388-WEEKDAY(J388,2)+1,"")</f>
        <v/>
      </c>
      <c r="G388" s="60">
        <f>IF(E388="OK",1,0)</f>
        <v/>
      </c>
      <c r="H388" s="60">
        <f>IF(G388=1,IF(TRIM(B388)="",0,MATCH(TRIM(B388),TaskNames,0)),0)</f>
        <v/>
      </c>
      <c r="I388" s="60">
        <f>IF(G388=1,C388,0)</f>
        <v/>
      </c>
      <c r="J388" s="60">
        <f>IF(G388=1,INT(A388),0)</f>
        <v/>
      </c>
    </row>
    <row r="389">
      <c r="A389" s="32" t="n"/>
      <c r="B389" s="41" t="n"/>
      <c r="C389" s="35" t="n"/>
      <c r="D389" s="41" t="n"/>
      <c r="E389" s="55">
        <f>IF(COUNTA(A389:D389)=0,"",IF(NOT(ISNUMBER(A389)),"Falta la fecha",IF(IF(ISNUMBER(C389),C389&lt;=0,TRUE),"Sin minutos",IF(AND(TRIM(B389)&lt;&gt;"",NOT(ISNUMBER(MATCH(TRIM(B389),TaskNames,0)))),"Tarea no válida","OK"))))</f>
        <v/>
      </c>
      <c r="F389" s="59">
        <f>IF(G389=1,J389-WEEKDAY(J389,2)+1,"")</f>
        <v/>
      </c>
      <c r="G389" s="60">
        <f>IF(E389="OK",1,0)</f>
        <v/>
      </c>
      <c r="H389" s="60">
        <f>IF(G389=1,IF(TRIM(B389)="",0,MATCH(TRIM(B389),TaskNames,0)),0)</f>
        <v/>
      </c>
      <c r="I389" s="60">
        <f>IF(G389=1,C389,0)</f>
        <v/>
      </c>
      <c r="J389" s="60">
        <f>IF(G389=1,INT(A389),0)</f>
        <v/>
      </c>
    </row>
    <row r="390">
      <c r="A390" s="32" t="n"/>
      <c r="B390" s="41" t="n"/>
      <c r="C390" s="35" t="n"/>
      <c r="D390" s="41" t="n"/>
      <c r="E390" s="55">
        <f>IF(COUNTA(A390:D390)=0,"",IF(NOT(ISNUMBER(A390)),"Falta la fecha",IF(IF(ISNUMBER(C390),C390&lt;=0,TRUE),"Sin minutos",IF(AND(TRIM(B390)&lt;&gt;"",NOT(ISNUMBER(MATCH(TRIM(B390),TaskNames,0)))),"Tarea no válida","OK"))))</f>
        <v/>
      </c>
      <c r="F390" s="59">
        <f>IF(G390=1,J390-WEEKDAY(J390,2)+1,"")</f>
        <v/>
      </c>
      <c r="G390" s="60">
        <f>IF(E390="OK",1,0)</f>
        <v/>
      </c>
      <c r="H390" s="60">
        <f>IF(G390=1,IF(TRIM(B390)="",0,MATCH(TRIM(B390),TaskNames,0)),0)</f>
        <v/>
      </c>
      <c r="I390" s="60">
        <f>IF(G390=1,C390,0)</f>
        <v/>
      </c>
      <c r="J390" s="60">
        <f>IF(G390=1,INT(A390),0)</f>
        <v/>
      </c>
    </row>
    <row r="391">
      <c r="A391" s="32" t="n"/>
      <c r="B391" s="41" t="n"/>
      <c r="C391" s="35" t="n"/>
      <c r="D391" s="41" t="n"/>
      <c r="E391" s="55">
        <f>IF(COUNTA(A391:D391)=0,"",IF(NOT(ISNUMBER(A391)),"Falta la fecha",IF(IF(ISNUMBER(C391),C391&lt;=0,TRUE),"Sin minutos",IF(AND(TRIM(B391)&lt;&gt;"",NOT(ISNUMBER(MATCH(TRIM(B391),TaskNames,0)))),"Tarea no válida","OK"))))</f>
        <v/>
      </c>
      <c r="F391" s="59">
        <f>IF(G391=1,J391-WEEKDAY(J391,2)+1,"")</f>
        <v/>
      </c>
      <c r="G391" s="60">
        <f>IF(E391="OK",1,0)</f>
        <v/>
      </c>
      <c r="H391" s="60">
        <f>IF(G391=1,IF(TRIM(B391)="",0,MATCH(TRIM(B391),TaskNames,0)),0)</f>
        <v/>
      </c>
      <c r="I391" s="60">
        <f>IF(G391=1,C391,0)</f>
        <v/>
      </c>
      <c r="J391" s="60">
        <f>IF(G391=1,INT(A391),0)</f>
        <v/>
      </c>
    </row>
    <row r="392">
      <c r="A392" s="32" t="n"/>
      <c r="B392" s="41" t="n"/>
      <c r="C392" s="35" t="n"/>
      <c r="D392" s="41" t="n"/>
      <c r="E392" s="55">
        <f>IF(COUNTA(A392:D392)=0,"",IF(NOT(ISNUMBER(A392)),"Falta la fecha",IF(IF(ISNUMBER(C392),C392&lt;=0,TRUE),"Sin minutos",IF(AND(TRIM(B392)&lt;&gt;"",NOT(ISNUMBER(MATCH(TRIM(B392),TaskNames,0)))),"Tarea no válida","OK"))))</f>
        <v/>
      </c>
      <c r="F392" s="59">
        <f>IF(G392=1,J392-WEEKDAY(J392,2)+1,"")</f>
        <v/>
      </c>
      <c r="G392" s="60">
        <f>IF(E392="OK",1,0)</f>
        <v/>
      </c>
      <c r="H392" s="60">
        <f>IF(G392=1,IF(TRIM(B392)="",0,MATCH(TRIM(B392),TaskNames,0)),0)</f>
        <v/>
      </c>
      <c r="I392" s="60">
        <f>IF(G392=1,C392,0)</f>
        <v/>
      </c>
      <c r="J392" s="60">
        <f>IF(G392=1,INT(A392),0)</f>
        <v/>
      </c>
    </row>
    <row r="393">
      <c r="A393" s="32" t="n"/>
      <c r="B393" s="41" t="n"/>
      <c r="C393" s="35" t="n"/>
      <c r="D393" s="41" t="n"/>
      <c r="E393" s="55">
        <f>IF(COUNTA(A393:D393)=0,"",IF(NOT(ISNUMBER(A393)),"Falta la fecha",IF(IF(ISNUMBER(C393),C393&lt;=0,TRUE),"Sin minutos",IF(AND(TRIM(B393)&lt;&gt;"",NOT(ISNUMBER(MATCH(TRIM(B393),TaskNames,0)))),"Tarea no válida","OK"))))</f>
        <v/>
      </c>
      <c r="F393" s="59">
        <f>IF(G393=1,J393-WEEKDAY(J393,2)+1,"")</f>
        <v/>
      </c>
      <c r="G393" s="60">
        <f>IF(E393="OK",1,0)</f>
        <v/>
      </c>
      <c r="H393" s="60">
        <f>IF(G393=1,IF(TRIM(B393)="",0,MATCH(TRIM(B393),TaskNames,0)),0)</f>
        <v/>
      </c>
      <c r="I393" s="60">
        <f>IF(G393=1,C393,0)</f>
        <v/>
      </c>
      <c r="J393" s="60">
        <f>IF(G393=1,INT(A393),0)</f>
        <v/>
      </c>
    </row>
    <row r="394">
      <c r="A394" s="32" t="n"/>
      <c r="B394" s="41" t="n"/>
      <c r="C394" s="35" t="n"/>
      <c r="D394" s="41" t="n"/>
      <c r="E394" s="55">
        <f>IF(COUNTA(A394:D394)=0,"",IF(NOT(ISNUMBER(A394)),"Falta la fecha",IF(IF(ISNUMBER(C394),C394&lt;=0,TRUE),"Sin minutos",IF(AND(TRIM(B394)&lt;&gt;"",NOT(ISNUMBER(MATCH(TRIM(B394),TaskNames,0)))),"Tarea no válida","OK"))))</f>
        <v/>
      </c>
      <c r="F394" s="59">
        <f>IF(G394=1,J394-WEEKDAY(J394,2)+1,"")</f>
        <v/>
      </c>
      <c r="G394" s="60">
        <f>IF(E394="OK",1,0)</f>
        <v/>
      </c>
      <c r="H394" s="60">
        <f>IF(G394=1,IF(TRIM(B394)="",0,MATCH(TRIM(B394),TaskNames,0)),0)</f>
        <v/>
      </c>
      <c r="I394" s="60">
        <f>IF(G394=1,C394,0)</f>
        <v/>
      </c>
      <c r="J394" s="60">
        <f>IF(G394=1,INT(A394),0)</f>
        <v/>
      </c>
    </row>
    <row r="395">
      <c r="A395" s="32" t="n"/>
      <c r="B395" s="41" t="n"/>
      <c r="C395" s="35" t="n"/>
      <c r="D395" s="41" t="n"/>
      <c r="E395" s="55">
        <f>IF(COUNTA(A395:D395)=0,"",IF(NOT(ISNUMBER(A395)),"Falta la fecha",IF(IF(ISNUMBER(C395),C395&lt;=0,TRUE),"Sin minutos",IF(AND(TRIM(B395)&lt;&gt;"",NOT(ISNUMBER(MATCH(TRIM(B395),TaskNames,0)))),"Tarea no válida","OK"))))</f>
        <v/>
      </c>
      <c r="F395" s="59">
        <f>IF(G395=1,J395-WEEKDAY(J395,2)+1,"")</f>
        <v/>
      </c>
      <c r="G395" s="60">
        <f>IF(E395="OK",1,0)</f>
        <v/>
      </c>
      <c r="H395" s="60">
        <f>IF(G395=1,IF(TRIM(B395)="",0,MATCH(TRIM(B395),TaskNames,0)),0)</f>
        <v/>
      </c>
      <c r="I395" s="60">
        <f>IF(G395=1,C395,0)</f>
        <v/>
      </c>
      <c r="J395" s="60">
        <f>IF(G395=1,INT(A395),0)</f>
        <v/>
      </c>
    </row>
    <row r="396">
      <c r="A396" s="32" t="n"/>
      <c r="B396" s="41" t="n"/>
      <c r="C396" s="35" t="n"/>
      <c r="D396" s="41" t="n"/>
      <c r="E396" s="55">
        <f>IF(COUNTA(A396:D396)=0,"",IF(NOT(ISNUMBER(A396)),"Falta la fecha",IF(IF(ISNUMBER(C396),C396&lt;=0,TRUE),"Sin minutos",IF(AND(TRIM(B396)&lt;&gt;"",NOT(ISNUMBER(MATCH(TRIM(B396),TaskNames,0)))),"Tarea no válida","OK"))))</f>
        <v/>
      </c>
      <c r="F396" s="59">
        <f>IF(G396=1,J396-WEEKDAY(J396,2)+1,"")</f>
        <v/>
      </c>
      <c r="G396" s="60">
        <f>IF(E396="OK",1,0)</f>
        <v/>
      </c>
      <c r="H396" s="60">
        <f>IF(G396=1,IF(TRIM(B396)="",0,MATCH(TRIM(B396),TaskNames,0)),0)</f>
        <v/>
      </c>
      <c r="I396" s="60">
        <f>IF(G396=1,C396,0)</f>
        <v/>
      </c>
      <c r="J396" s="60">
        <f>IF(G396=1,INT(A396),0)</f>
        <v/>
      </c>
    </row>
    <row r="397">
      <c r="A397" s="32" t="n"/>
      <c r="B397" s="41" t="n"/>
      <c r="C397" s="35" t="n"/>
      <c r="D397" s="41" t="n"/>
      <c r="E397" s="55">
        <f>IF(COUNTA(A397:D397)=0,"",IF(NOT(ISNUMBER(A397)),"Falta la fecha",IF(IF(ISNUMBER(C397),C397&lt;=0,TRUE),"Sin minutos",IF(AND(TRIM(B397)&lt;&gt;"",NOT(ISNUMBER(MATCH(TRIM(B397),TaskNames,0)))),"Tarea no válida","OK"))))</f>
        <v/>
      </c>
      <c r="F397" s="59">
        <f>IF(G397=1,J397-WEEKDAY(J397,2)+1,"")</f>
        <v/>
      </c>
      <c r="G397" s="60">
        <f>IF(E397="OK",1,0)</f>
        <v/>
      </c>
      <c r="H397" s="60">
        <f>IF(G397=1,IF(TRIM(B397)="",0,MATCH(TRIM(B397),TaskNames,0)),0)</f>
        <v/>
      </c>
      <c r="I397" s="60">
        <f>IF(G397=1,C397,0)</f>
        <v/>
      </c>
      <c r="J397" s="60">
        <f>IF(G397=1,INT(A397),0)</f>
        <v/>
      </c>
    </row>
    <row r="398">
      <c r="A398" s="32" t="n"/>
      <c r="B398" s="41" t="n"/>
      <c r="C398" s="35" t="n"/>
      <c r="D398" s="41" t="n"/>
      <c r="E398" s="55">
        <f>IF(COUNTA(A398:D398)=0,"",IF(NOT(ISNUMBER(A398)),"Falta la fecha",IF(IF(ISNUMBER(C398),C398&lt;=0,TRUE),"Sin minutos",IF(AND(TRIM(B398)&lt;&gt;"",NOT(ISNUMBER(MATCH(TRIM(B398),TaskNames,0)))),"Tarea no válida","OK"))))</f>
        <v/>
      </c>
      <c r="F398" s="59">
        <f>IF(G398=1,J398-WEEKDAY(J398,2)+1,"")</f>
        <v/>
      </c>
      <c r="G398" s="60">
        <f>IF(E398="OK",1,0)</f>
        <v/>
      </c>
      <c r="H398" s="60">
        <f>IF(G398=1,IF(TRIM(B398)="",0,MATCH(TRIM(B398),TaskNames,0)),0)</f>
        <v/>
      </c>
      <c r="I398" s="60">
        <f>IF(G398=1,C398,0)</f>
        <v/>
      </c>
      <c r="J398" s="60">
        <f>IF(G398=1,INT(A398),0)</f>
        <v/>
      </c>
    </row>
    <row r="399">
      <c r="A399" s="32" t="n"/>
      <c r="B399" s="41" t="n"/>
      <c r="C399" s="35" t="n"/>
      <c r="D399" s="41" t="n"/>
      <c r="E399" s="55">
        <f>IF(COUNTA(A399:D399)=0,"",IF(NOT(ISNUMBER(A399)),"Falta la fecha",IF(IF(ISNUMBER(C399),C399&lt;=0,TRUE),"Sin minutos",IF(AND(TRIM(B399)&lt;&gt;"",NOT(ISNUMBER(MATCH(TRIM(B399),TaskNames,0)))),"Tarea no válida","OK"))))</f>
        <v/>
      </c>
      <c r="F399" s="59">
        <f>IF(G399=1,J399-WEEKDAY(J399,2)+1,"")</f>
        <v/>
      </c>
      <c r="G399" s="60">
        <f>IF(E399="OK",1,0)</f>
        <v/>
      </c>
      <c r="H399" s="60">
        <f>IF(G399=1,IF(TRIM(B399)="",0,MATCH(TRIM(B399),TaskNames,0)),0)</f>
        <v/>
      </c>
      <c r="I399" s="60">
        <f>IF(G399=1,C399,0)</f>
        <v/>
      </c>
      <c r="J399" s="60">
        <f>IF(G399=1,INT(A399),0)</f>
        <v/>
      </c>
    </row>
    <row r="400">
      <c r="A400" s="32" t="n"/>
      <c r="B400" s="41" t="n"/>
      <c r="C400" s="35" t="n"/>
      <c r="D400" s="41" t="n"/>
      <c r="E400" s="55">
        <f>IF(COUNTA(A400:D400)=0,"",IF(NOT(ISNUMBER(A400)),"Falta la fecha",IF(IF(ISNUMBER(C400),C400&lt;=0,TRUE),"Sin minutos",IF(AND(TRIM(B400)&lt;&gt;"",NOT(ISNUMBER(MATCH(TRIM(B400),TaskNames,0)))),"Tarea no válida","OK"))))</f>
        <v/>
      </c>
      <c r="F400" s="59">
        <f>IF(G400=1,J400-WEEKDAY(J400,2)+1,"")</f>
        <v/>
      </c>
      <c r="G400" s="60">
        <f>IF(E400="OK",1,0)</f>
        <v/>
      </c>
      <c r="H400" s="60">
        <f>IF(G400=1,IF(TRIM(B400)="",0,MATCH(TRIM(B400),TaskNames,0)),0)</f>
        <v/>
      </c>
      <c r="I400" s="60">
        <f>IF(G400=1,C400,0)</f>
        <v/>
      </c>
      <c r="J400" s="60">
        <f>IF(G400=1,INT(A400),0)</f>
        <v/>
      </c>
    </row>
    <row r="401">
      <c r="A401" s="32" t="n"/>
      <c r="B401" s="41" t="n"/>
      <c r="C401" s="35" t="n"/>
      <c r="D401" s="41" t="n"/>
      <c r="E401" s="55">
        <f>IF(COUNTA(A401:D401)=0,"",IF(NOT(ISNUMBER(A401)),"Falta la fecha",IF(IF(ISNUMBER(C401),C401&lt;=0,TRUE),"Sin minutos",IF(AND(TRIM(B401)&lt;&gt;"",NOT(ISNUMBER(MATCH(TRIM(B401),TaskNames,0)))),"Tarea no válida","OK"))))</f>
        <v/>
      </c>
      <c r="F401" s="59">
        <f>IF(G401=1,J401-WEEKDAY(J401,2)+1,"")</f>
        <v/>
      </c>
      <c r="G401" s="60">
        <f>IF(E401="OK",1,0)</f>
        <v/>
      </c>
      <c r="H401" s="60">
        <f>IF(G401=1,IF(TRIM(B401)="",0,MATCH(TRIM(B401),TaskNames,0)),0)</f>
        <v/>
      </c>
      <c r="I401" s="60">
        <f>IF(G401=1,C401,0)</f>
        <v/>
      </c>
      <c r="J401" s="60">
        <f>IF(G401=1,INT(A401),0)</f>
        <v/>
      </c>
    </row>
    <row r="402">
      <c r="A402" s="32" t="n"/>
      <c r="B402" s="41" t="n"/>
      <c r="C402" s="35" t="n"/>
      <c r="D402" s="41" t="n"/>
      <c r="E402" s="55">
        <f>IF(COUNTA(A402:D402)=0,"",IF(NOT(ISNUMBER(A402)),"Falta la fecha",IF(IF(ISNUMBER(C402),C402&lt;=0,TRUE),"Sin minutos",IF(AND(TRIM(B402)&lt;&gt;"",NOT(ISNUMBER(MATCH(TRIM(B402),TaskNames,0)))),"Tarea no válida","OK"))))</f>
        <v/>
      </c>
      <c r="F402" s="59">
        <f>IF(G402=1,J402-WEEKDAY(J402,2)+1,"")</f>
        <v/>
      </c>
      <c r="G402" s="60">
        <f>IF(E402="OK",1,0)</f>
        <v/>
      </c>
      <c r="H402" s="60">
        <f>IF(G402=1,IF(TRIM(B402)="",0,MATCH(TRIM(B402),TaskNames,0)),0)</f>
        <v/>
      </c>
      <c r="I402" s="60">
        <f>IF(G402=1,C402,0)</f>
        <v/>
      </c>
      <c r="J402" s="60">
        <f>IF(G402=1,INT(A402),0)</f>
        <v/>
      </c>
    </row>
    <row r="403">
      <c r="A403" s="32" t="n"/>
      <c r="B403" s="41" t="n"/>
      <c r="C403" s="35" t="n"/>
      <c r="D403" s="41" t="n"/>
      <c r="E403" s="55">
        <f>IF(COUNTA(A403:D403)=0,"",IF(NOT(ISNUMBER(A403)),"Falta la fecha",IF(IF(ISNUMBER(C403),C403&lt;=0,TRUE),"Sin minutos",IF(AND(TRIM(B403)&lt;&gt;"",NOT(ISNUMBER(MATCH(TRIM(B403),TaskNames,0)))),"Tarea no válida","OK"))))</f>
        <v/>
      </c>
      <c r="F403" s="59">
        <f>IF(G403=1,J403-WEEKDAY(J403,2)+1,"")</f>
        <v/>
      </c>
      <c r="G403" s="60">
        <f>IF(E403="OK",1,0)</f>
        <v/>
      </c>
      <c r="H403" s="60">
        <f>IF(G403=1,IF(TRIM(B403)="",0,MATCH(TRIM(B403),TaskNames,0)),0)</f>
        <v/>
      </c>
      <c r="I403" s="60">
        <f>IF(G403=1,C403,0)</f>
        <v/>
      </c>
      <c r="J403" s="60">
        <f>IF(G403=1,INT(A403),0)</f>
        <v/>
      </c>
    </row>
    <row r="404">
      <c r="A404" s="32" t="n"/>
      <c r="B404" s="41" t="n"/>
      <c r="C404" s="35" t="n"/>
      <c r="D404" s="41" t="n"/>
      <c r="E404" s="55">
        <f>IF(COUNTA(A404:D404)=0,"",IF(NOT(ISNUMBER(A404)),"Falta la fecha",IF(IF(ISNUMBER(C404),C404&lt;=0,TRUE),"Sin minutos",IF(AND(TRIM(B404)&lt;&gt;"",NOT(ISNUMBER(MATCH(TRIM(B404),TaskNames,0)))),"Tarea no válida","OK"))))</f>
        <v/>
      </c>
      <c r="F404" s="59">
        <f>IF(G404=1,J404-WEEKDAY(J404,2)+1,"")</f>
        <v/>
      </c>
      <c r="G404" s="60">
        <f>IF(E404="OK",1,0)</f>
        <v/>
      </c>
      <c r="H404" s="60">
        <f>IF(G404=1,IF(TRIM(B404)="",0,MATCH(TRIM(B404),TaskNames,0)),0)</f>
        <v/>
      </c>
      <c r="I404" s="60">
        <f>IF(G404=1,C404,0)</f>
        <v/>
      </c>
      <c r="J404" s="60">
        <f>IF(G404=1,INT(A404),0)</f>
        <v/>
      </c>
    </row>
    <row r="405">
      <c r="A405" s="32" t="n"/>
      <c r="B405" s="41" t="n"/>
      <c r="C405" s="35" t="n"/>
      <c r="D405" s="41" t="n"/>
      <c r="E405" s="55">
        <f>IF(COUNTA(A405:D405)=0,"",IF(NOT(ISNUMBER(A405)),"Falta la fecha",IF(IF(ISNUMBER(C405),C405&lt;=0,TRUE),"Sin minutos",IF(AND(TRIM(B405)&lt;&gt;"",NOT(ISNUMBER(MATCH(TRIM(B405),TaskNames,0)))),"Tarea no válida","OK"))))</f>
        <v/>
      </c>
      <c r="F405" s="59">
        <f>IF(G405=1,J405-WEEKDAY(J405,2)+1,"")</f>
        <v/>
      </c>
      <c r="G405" s="60">
        <f>IF(E405="OK",1,0)</f>
        <v/>
      </c>
      <c r="H405" s="60">
        <f>IF(G405=1,IF(TRIM(B405)="",0,MATCH(TRIM(B405),TaskNames,0)),0)</f>
        <v/>
      </c>
      <c r="I405" s="60">
        <f>IF(G405=1,C405,0)</f>
        <v/>
      </c>
      <c r="J405" s="60">
        <f>IF(G405=1,INT(A405),0)</f>
        <v/>
      </c>
    </row>
    <row r="406">
      <c r="A406" s="32" t="n"/>
      <c r="B406" s="41" t="n"/>
      <c r="C406" s="35" t="n"/>
      <c r="D406" s="41" t="n"/>
      <c r="E406" s="55">
        <f>IF(COUNTA(A406:D406)=0,"",IF(NOT(ISNUMBER(A406)),"Falta la fecha",IF(IF(ISNUMBER(C406),C406&lt;=0,TRUE),"Sin minutos",IF(AND(TRIM(B406)&lt;&gt;"",NOT(ISNUMBER(MATCH(TRIM(B406),TaskNames,0)))),"Tarea no válida","OK"))))</f>
        <v/>
      </c>
      <c r="F406" s="59">
        <f>IF(G406=1,J406-WEEKDAY(J406,2)+1,"")</f>
        <v/>
      </c>
      <c r="G406" s="60">
        <f>IF(E406="OK",1,0)</f>
        <v/>
      </c>
      <c r="H406" s="60">
        <f>IF(G406=1,IF(TRIM(B406)="",0,MATCH(TRIM(B406),TaskNames,0)),0)</f>
        <v/>
      </c>
      <c r="I406" s="60">
        <f>IF(G406=1,C406,0)</f>
        <v/>
      </c>
      <c r="J406" s="60">
        <f>IF(G406=1,INT(A406),0)</f>
        <v/>
      </c>
    </row>
    <row r="407">
      <c r="A407" s="32" t="n"/>
      <c r="B407" s="41" t="n"/>
      <c r="C407" s="35" t="n"/>
      <c r="D407" s="41" t="n"/>
      <c r="E407" s="55">
        <f>IF(COUNTA(A407:D407)=0,"",IF(NOT(ISNUMBER(A407)),"Falta la fecha",IF(IF(ISNUMBER(C407),C407&lt;=0,TRUE),"Sin minutos",IF(AND(TRIM(B407)&lt;&gt;"",NOT(ISNUMBER(MATCH(TRIM(B407),TaskNames,0)))),"Tarea no válida","OK"))))</f>
        <v/>
      </c>
      <c r="F407" s="59">
        <f>IF(G407=1,J407-WEEKDAY(J407,2)+1,"")</f>
        <v/>
      </c>
      <c r="G407" s="60">
        <f>IF(E407="OK",1,0)</f>
        <v/>
      </c>
      <c r="H407" s="60">
        <f>IF(G407=1,IF(TRIM(B407)="",0,MATCH(TRIM(B407),TaskNames,0)),0)</f>
        <v/>
      </c>
      <c r="I407" s="60">
        <f>IF(G407=1,C407,0)</f>
        <v/>
      </c>
      <c r="J407" s="60">
        <f>IF(G407=1,INT(A407),0)</f>
        <v/>
      </c>
    </row>
    <row r="408">
      <c r="A408" s="32" t="n"/>
      <c r="B408" s="41" t="n"/>
      <c r="C408" s="35" t="n"/>
      <c r="D408" s="41" t="n"/>
      <c r="E408" s="55">
        <f>IF(COUNTA(A408:D408)=0,"",IF(NOT(ISNUMBER(A408)),"Falta la fecha",IF(IF(ISNUMBER(C408),C408&lt;=0,TRUE),"Sin minutos",IF(AND(TRIM(B408)&lt;&gt;"",NOT(ISNUMBER(MATCH(TRIM(B408),TaskNames,0)))),"Tarea no válida","OK"))))</f>
        <v/>
      </c>
      <c r="F408" s="59">
        <f>IF(G408=1,J408-WEEKDAY(J408,2)+1,"")</f>
        <v/>
      </c>
      <c r="G408" s="60">
        <f>IF(E408="OK",1,0)</f>
        <v/>
      </c>
      <c r="H408" s="60">
        <f>IF(G408=1,IF(TRIM(B408)="",0,MATCH(TRIM(B408),TaskNames,0)),0)</f>
        <v/>
      </c>
      <c r="I408" s="60">
        <f>IF(G408=1,C408,0)</f>
        <v/>
      </c>
      <c r="J408" s="60">
        <f>IF(G408=1,INT(A408),0)</f>
        <v/>
      </c>
    </row>
    <row r="409">
      <c r="A409" s="32" t="n"/>
      <c r="B409" s="41" t="n"/>
      <c r="C409" s="35" t="n"/>
      <c r="D409" s="41" t="n"/>
      <c r="E409" s="55">
        <f>IF(COUNTA(A409:D409)=0,"",IF(NOT(ISNUMBER(A409)),"Falta la fecha",IF(IF(ISNUMBER(C409),C409&lt;=0,TRUE),"Sin minutos",IF(AND(TRIM(B409)&lt;&gt;"",NOT(ISNUMBER(MATCH(TRIM(B409),TaskNames,0)))),"Tarea no válida","OK"))))</f>
        <v/>
      </c>
      <c r="F409" s="59">
        <f>IF(G409=1,J409-WEEKDAY(J409,2)+1,"")</f>
        <v/>
      </c>
      <c r="G409" s="60">
        <f>IF(E409="OK",1,0)</f>
        <v/>
      </c>
      <c r="H409" s="60">
        <f>IF(G409=1,IF(TRIM(B409)="",0,MATCH(TRIM(B409),TaskNames,0)),0)</f>
        <v/>
      </c>
      <c r="I409" s="60">
        <f>IF(G409=1,C409,0)</f>
        <v/>
      </c>
      <c r="J409" s="60">
        <f>IF(G409=1,INT(A409),0)</f>
        <v/>
      </c>
    </row>
    <row r="410">
      <c r="A410" s="32" t="n"/>
      <c r="B410" s="41" t="n"/>
      <c r="C410" s="35" t="n"/>
      <c r="D410" s="41" t="n"/>
      <c r="E410" s="55">
        <f>IF(COUNTA(A410:D410)=0,"",IF(NOT(ISNUMBER(A410)),"Falta la fecha",IF(IF(ISNUMBER(C410),C410&lt;=0,TRUE),"Sin minutos",IF(AND(TRIM(B410)&lt;&gt;"",NOT(ISNUMBER(MATCH(TRIM(B410),TaskNames,0)))),"Tarea no válida","OK"))))</f>
        <v/>
      </c>
      <c r="F410" s="59">
        <f>IF(G410=1,J410-WEEKDAY(J410,2)+1,"")</f>
        <v/>
      </c>
      <c r="G410" s="60">
        <f>IF(E410="OK",1,0)</f>
        <v/>
      </c>
      <c r="H410" s="60">
        <f>IF(G410=1,IF(TRIM(B410)="",0,MATCH(TRIM(B410),TaskNames,0)),0)</f>
        <v/>
      </c>
      <c r="I410" s="60">
        <f>IF(G410=1,C410,0)</f>
        <v/>
      </c>
      <c r="J410" s="60">
        <f>IF(G410=1,INT(A410),0)</f>
        <v/>
      </c>
    </row>
    <row r="411">
      <c r="A411" s="32" t="n"/>
      <c r="B411" s="41" t="n"/>
      <c r="C411" s="35" t="n"/>
      <c r="D411" s="41" t="n"/>
      <c r="E411" s="55">
        <f>IF(COUNTA(A411:D411)=0,"",IF(NOT(ISNUMBER(A411)),"Falta la fecha",IF(IF(ISNUMBER(C411),C411&lt;=0,TRUE),"Sin minutos",IF(AND(TRIM(B411)&lt;&gt;"",NOT(ISNUMBER(MATCH(TRIM(B411),TaskNames,0)))),"Tarea no válida","OK"))))</f>
        <v/>
      </c>
      <c r="F411" s="59">
        <f>IF(G411=1,J411-WEEKDAY(J411,2)+1,"")</f>
        <v/>
      </c>
      <c r="G411" s="60">
        <f>IF(E411="OK",1,0)</f>
        <v/>
      </c>
      <c r="H411" s="60">
        <f>IF(G411=1,IF(TRIM(B411)="",0,MATCH(TRIM(B411),TaskNames,0)),0)</f>
        <v/>
      </c>
      <c r="I411" s="60">
        <f>IF(G411=1,C411,0)</f>
        <v/>
      </c>
      <c r="J411" s="60">
        <f>IF(G411=1,INT(A411),0)</f>
        <v/>
      </c>
    </row>
    <row r="412">
      <c r="A412" s="32" t="n"/>
      <c r="B412" s="41" t="n"/>
      <c r="C412" s="35" t="n"/>
      <c r="D412" s="41" t="n"/>
      <c r="E412" s="55">
        <f>IF(COUNTA(A412:D412)=0,"",IF(NOT(ISNUMBER(A412)),"Falta la fecha",IF(IF(ISNUMBER(C412),C412&lt;=0,TRUE),"Sin minutos",IF(AND(TRIM(B412)&lt;&gt;"",NOT(ISNUMBER(MATCH(TRIM(B412),TaskNames,0)))),"Tarea no válida","OK"))))</f>
        <v/>
      </c>
      <c r="F412" s="59">
        <f>IF(G412=1,J412-WEEKDAY(J412,2)+1,"")</f>
        <v/>
      </c>
      <c r="G412" s="60">
        <f>IF(E412="OK",1,0)</f>
        <v/>
      </c>
      <c r="H412" s="60">
        <f>IF(G412=1,IF(TRIM(B412)="",0,MATCH(TRIM(B412),TaskNames,0)),0)</f>
        <v/>
      </c>
      <c r="I412" s="60">
        <f>IF(G412=1,C412,0)</f>
        <v/>
      </c>
      <c r="J412" s="60">
        <f>IF(G412=1,INT(A412),0)</f>
        <v/>
      </c>
    </row>
    <row r="413">
      <c r="A413" s="32" t="n"/>
      <c r="B413" s="41" t="n"/>
      <c r="C413" s="35" t="n"/>
      <c r="D413" s="41" t="n"/>
      <c r="E413" s="55">
        <f>IF(COUNTA(A413:D413)=0,"",IF(NOT(ISNUMBER(A413)),"Falta la fecha",IF(IF(ISNUMBER(C413),C413&lt;=0,TRUE),"Sin minutos",IF(AND(TRIM(B413)&lt;&gt;"",NOT(ISNUMBER(MATCH(TRIM(B413),TaskNames,0)))),"Tarea no válida","OK"))))</f>
        <v/>
      </c>
      <c r="F413" s="59">
        <f>IF(G413=1,J413-WEEKDAY(J413,2)+1,"")</f>
        <v/>
      </c>
      <c r="G413" s="60">
        <f>IF(E413="OK",1,0)</f>
        <v/>
      </c>
      <c r="H413" s="60">
        <f>IF(G413=1,IF(TRIM(B413)="",0,MATCH(TRIM(B413),TaskNames,0)),0)</f>
        <v/>
      </c>
      <c r="I413" s="60">
        <f>IF(G413=1,C413,0)</f>
        <v/>
      </c>
      <c r="J413" s="60">
        <f>IF(G413=1,INT(A413),0)</f>
        <v/>
      </c>
    </row>
    <row r="414">
      <c r="A414" s="32" t="n"/>
      <c r="B414" s="41" t="n"/>
      <c r="C414" s="35" t="n"/>
      <c r="D414" s="41" t="n"/>
      <c r="E414" s="55">
        <f>IF(COUNTA(A414:D414)=0,"",IF(NOT(ISNUMBER(A414)),"Falta la fecha",IF(IF(ISNUMBER(C414),C414&lt;=0,TRUE),"Sin minutos",IF(AND(TRIM(B414)&lt;&gt;"",NOT(ISNUMBER(MATCH(TRIM(B414),TaskNames,0)))),"Tarea no válida","OK"))))</f>
        <v/>
      </c>
      <c r="F414" s="59">
        <f>IF(G414=1,J414-WEEKDAY(J414,2)+1,"")</f>
        <v/>
      </c>
      <c r="G414" s="60">
        <f>IF(E414="OK",1,0)</f>
        <v/>
      </c>
      <c r="H414" s="60">
        <f>IF(G414=1,IF(TRIM(B414)="",0,MATCH(TRIM(B414),TaskNames,0)),0)</f>
        <v/>
      </c>
      <c r="I414" s="60">
        <f>IF(G414=1,C414,0)</f>
        <v/>
      </c>
      <c r="J414" s="60">
        <f>IF(G414=1,INT(A414),0)</f>
        <v/>
      </c>
    </row>
    <row r="415">
      <c r="A415" s="32" t="n"/>
      <c r="B415" s="41" t="n"/>
      <c r="C415" s="35" t="n"/>
      <c r="D415" s="41" t="n"/>
      <c r="E415" s="55">
        <f>IF(COUNTA(A415:D415)=0,"",IF(NOT(ISNUMBER(A415)),"Falta la fecha",IF(IF(ISNUMBER(C415),C415&lt;=0,TRUE),"Sin minutos",IF(AND(TRIM(B415)&lt;&gt;"",NOT(ISNUMBER(MATCH(TRIM(B415),TaskNames,0)))),"Tarea no válida","OK"))))</f>
        <v/>
      </c>
      <c r="F415" s="59">
        <f>IF(G415=1,J415-WEEKDAY(J415,2)+1,"")</f>
        <v/>
      </c>
      <c r="G415" s="60">
        <f>IF(E415="OK",1,0)</f>
        <v/>
      </c>
      <c r="H415" s="60">
        <f>IF(G415=1,IF(TRIM(B415)="",0,MATCH(TRIM(B415),TaskNames,0)),0)</f>
        <v/>
      </c>
      <c r="I415" s="60">
        <f>IF(G415=1,C415,0)</f>
        <v/>
      </c>
      <c r="J415" s="60">
        <f>IF(G415=1,INT(A415),0)</f>
        <v/>
      </c>
    </row>
    <row r="416">
      <c r="A416" s="32" t="n"/>
      <c r="B416" s="41" t="n"/>
      <c r="C416" s="35" t="n"/>
      <c r="D416" s="41" t="n"/>
      <c r="E416" s="55">
        <f>IF(COUNTA(A416:D416)=0,"",IF(NOT(ISNUMBER(A416)),"Falta la fecha",IF(IF(ISNUMBER(C416),C416&lt;=0,TRUE),"Sin minutos",IF(AND(TRIM(B416)&lt;&gt;"",NOT(ISNUMBER(MATCH(TRIM(B416),TaskNames,0)))),"Tarea no válida","OK"))))</f>
        <v/>
      </c>
      <c r="F416" s="59">
        <f>IF(G416=1,J416-WEEKDAY(J416,2)+1,"")</f>
        <v/>
      </c>
      <c r="G416" s="60">
        <f>IF(E416="OK",1,0)</f>
        <v/>
      </c>
      <c r="H416" s="60">
        <f>IF(G416=1,IF(TRIM(B416)="",0,MATCH(TRIM(B416),TaskNames,0)),0)</f>
        <v/>
      </c>
      <c r="I416" s="60">
        <f>IF(G416=1,C416,0)</f>
        <v/>
      </c>
      <c r="J416" s="60">
        <f>IF(G416=1,INT(A416),0)</f>
        <v/>
      </c>
    </row>
    <row r="417">
      <c r="A417" s="32" t="n"/>
      <c r="B417" s="41" t="n"/>
      <c r="C417" s="35" t="n"/>
      <c r="D417" s="41" t="n"/>
      <c r="E417" s="55">
        <f>IF(COUNTA(A417:D417)=0,"",IF(NOT(ISNUMBER(A417)),"Falta la fecha",IF(IF(ISNUMBER(C417),C417&lt;=0,TRUE),"Sin minutos",IF(AND(TRIM(B417)&lt;&gt;"",NOT(ISNUMBER(MATCH(TRIM(B417),TaskNames,0)))),"Tarea no válida","OK"))))</f>
        <v/>
      </c>
      <c r="F417" s="59">
        <f>IF(G417=1,J417-WEEKDAY(J417,2)+1,"")</f>
        <v/>
      </c>
      <c r="G417" s="60">
        <f>IF(E417="OK",1,0)</f>
        <v/>
      </c>
      <c r="H417" s="60">
        <f>IF(G417=1,IF(TRIM(B417)="",0,MATCH(TRIM(B417),TaskNames,0)),0)</f>
        <v/>
      </c>
      <c r="I417" s="60">
        <f>IF(G417=1,C417,0)</f>
        <v/>
      </c>
      <c r="J417" s="60">
        <f>IF(G417=1,INT(A417),0)</f>
        <v/>
      </c>
    </row>
    <row r="418">
      <c r="A418" s="32" t="n"/>
      <c r="B418" s="41" t="n"/>
      <c r="C418" s="35" t="n"/>
      <c r="D418" s="41" t="n"/>
      <c r="E418" s="55">
        <f>IF(COUNTA(A418:D418)=0,"",IF(NOT(ISNUMBER(A418)),"Falta la fecha",IF(IF(ISNUMBER(C418),C418&lt;=0,TRUE),"Sin minutos",IF(AND(TRIM(B418)&lt;&gt;"",NOT(ISNUMBER(MATCH(TRIM(B418),TaskNames,0)))),"Tarea no válida","OK"))))</f>
        <v/>
      </c>
      <c r="F418" s="59">
        <f>IF(G418=1,J418-WEEKDAY(J418,2)+1,"")</f>
        <v/>
      </c>
      <c r="G418" s="60">
        <f>IF(E418="OK",1,0)</f>
        <v/>
      </c>
      <c r="H418" s="60">
        <f>IF(G418=1,IF(TRIM(B418)="",0,MATCH(TRIM(B418),TaskNames,0)),0)</f>
        <v/>
      </c>
      <c r="I418" s="60">
        <f>IF(G418=1,C418,0)</f>
        <v/>
      </c>
      <c r="J418" s="60">
        <f>IF(G418=1,INT(A418),0)</f>
        <v/>
      </c>
    </row>
    <row r="419">
      <c r="A419" s="32" t="n"/>
      <c r="B419" s="41" t="n"/>
      <c r="C419" s="35" t="n"/>
      <c r="D419" s="41" t="n"/>
      <c r="E419" s="55">
        <f>IF(COUNTA(A419:D419)=0,"",IF(NOT(ISNUMBER(A419)),"Falta la fecha",IF(IF(ISNUMBER(C419),C419&lt;=0,TRUE),"Sin minutos",IF(AND(TRIM(B419)&lt;&gt;"",NOT(ISNUMBER(MATCH(TRIM(B419),TaskNames,0)))),"Tarea no válida","OK"))))</f>
        <v/>
      </c>
      <c r="F419" s="59">
        <f>IF(G419=1,J419-WEEKDAY(J419,2)+1,"")</f>
        <v/>
      </c>
      <c r="G419" s="60">
        <f>IF(E419="OK",1,0)</f>
        <v/>
      </c>
      <c r="H419" s="60">
        <f>IF(G419=1,IF(TRIM(B419)="",0,MATCH(TRIM(B419),TaskNames,0)),0)</f>
        <v/>
      </c>
      <c r="I419" s="60">
        <f>IF(G419=1,C419,0)</f>
        <v/>
      </c>
      <c r="J419" s="60">
        <f>IF(G419=1,INT(A419),0)</f>
        <v/>
      </c>
    </row>
    <row r="420">
      <c r="A420" s="32" t="n"/>
      <c r="B420" s="41" t="n"/>
      <c r="C420" s="35" t="n"/>
      <c r="D420" s="41" t="n"/>
      <c r="E420" s="55">
        <f>IF(COUNTA(A420:D420)=0,"",IF(NOT(ISNUMBER(A420)),"Falta la fecha",IF(IF(ISNUMBER(C420),C420&lt;=0,TRUE),"Sin minutos",IF(AND(TRIM(B420)&lt;&gt;"",NOT(ISNUMBER(MATCH(TRIM(B420),TaskNames,0)))),"Tarea no válida","OK"))))</f>
        <v/>
      </c>
      <c r="F420" s="59">
        <f>IF(G420=1,J420-WEEKDAY(J420,2)+1,"")</f>
        <v/>
      </c>
      <c r="G420" s="60">
        <f>IF(E420="OK",1,0)</f>
        <v/>
      </c>
      <c r="H420" s="60">
        <f>IF(G420=1,IF(TRIM(B420)="",0,MATCH(TRIM(B420),TaskNames,0)),0)</f>
        <v/>
      </c>
      <c r="I420" s="60">
        <f>IF(G420=1,C420,0)</f>
        <v/>
      </c>
      <c r="J420" s="60">
        <f>IF(G420=1,INT(A420),0)</f>
        <v/>
      </c>
    </row>
    <row r="421">
      <c r="A421" s="32" t="n"/>
      <c r="B421" s="41" t="n"/>
      <c r="C421" s="35" t="n"/>
      <c r="D421" s="41" t="n"/>
      <c r="E421" s="55">
        <f>IF(COUNTA(A421:D421)=0,"",IF(NOT(ISNUMBER(A421)),"Falta la fecha",IF(IF(ISNUMBER(C421),C421&lt;=0,TRUE),"Sin minutos",IF(AND(TRIM(B421)&lt;&gt;"",NOT(ISNUMBER(MATCH(TRIM(B421),TaskNames,0)))),"Tarea no válida","OK"))))</f>
        <v/>
      </c>
      <c r="F421" s="59">
        <f>IF(G421=1,J421-WEEKDAY(J421,2)+1,"")</f>
        <v/>
      </c>
      <c r="G421" s="60">
        <f>IF(E421="OK",1,0)</f>
        <v/>
      </c>
      <c r="H421" s="60">
        <f>IF(G421=1,IF(TRIM(B421)="",0,MATCH(TRIM(B421),TaskNames,0)),0)</f>
        <v/>
      </c>
      <c r="I421" s="60">
        <f>IF(G421=1,C421,0)</f>
        <v/>
      </c>
      <c r="J421" s="60">
        <f>IF(G421=1,INT(A421),0)</f>
        <v/>
      </c>
    </row>
    <row r="422">
      <c r="A422" s="32" t="n"/>
      <c r="B422" s="41" t="n"/>
      <c r="C422" s="35" t="n"/>
      <c r="D422" s="41" t="n"/>
      <c r="E422" s="55">
        <f>IF(COUNTA(A422:D422)=0,"",IF(NOT(ISNUMBER(A422)),"Falta la fecha",IF(IF(ISNUMBER(C422),C422&lt;=0,TRUE),"Sin minutos",IF(AND(TRIM(B422)&lt;&gt;"",NOT(ISNUMBER(MATCH(TRIM(B422),TaskNames,0)))),"Tarea no válida","OK"))))</f>
        <v/>
      </c>
      <c r="F422" s="59">
        <f>IF(G422=1,J422-WEEKDAY(J422,2)+1,"")</f>
        <v/>
      </c>
      <c r="G422" s="60">
        <f>IF(E422="OK",1,0)</f>
        <v/>
      </c>
      <c r="H422" s="60">
        <f>IF(G422=1,IF(TRIM(B422)="",0,MATCH(TRIM(B422),TaskNames,0)),0)</f>
        <v/>
      </c>
      <c r="I422" s="60">
        <f>IF(G422=1,C422,0)</f>
        <v/>
      </c>
      <c r="J422" s="60">
        <f>IF(G422=1,INT(A422),0)</f>
        <v/>
      </c>
    </row>
    <row r="423">
      <c r="A423" s="32" t="n"/>
      <c r="B423" s="41" t="n"/>
      <c r="C423" s="35" t="n"/>
      <c r="D423" s="41" t="n"/>
      <c r="E423" s="55">
        <f>IF(COUNTA(A423:D423)=0,"",IF(NOT(ISNUMBER(A423)),"Falta la fecha",IF(IF(ISNUMBER(C423),C423&lt;=0,TRUE),"Sin minutos",IF(AND(TRIM(B423)&lt;&gt;"",NOT(ISNUMBER(MATCH(TRIM(B423),TaskNames,0)))),"Tarea no válida","OK"))))</f>
        <v/>
      </c>
      <c r="F423" s="59">
        <f>IF(G423=1,J423-WEEKDAY(J423,2)+1,"")</f>
        <v/>
      </c>
      <c r="G423" s="60">
        <f>IF(E423="OK",1,0)</f>
        <v/>
      </c>
      <c r="H423" s="60">
        <f>IF(G423=1,IF(TRIM(B423)="",0,MATCH(TRIM(B423),TaskNames,0)),0)</f>
        <v/>
      </c>
      <c r="I423" s="60">
        <f>IF(G423=1,C423,0)</f>
        <v/>
      </c>
      <c r="J423" s="60">
        <f>IF(G423=1,INT(A423),0)</f>
        <v/>
      </c>
    </row>
    <row r="424">
      <c r="A424" s="32" t="n"/>
      <c r="B424" s="41" t="n"/>
      <c r="C424" s="35" t="n"/>
      <c r="D424" s="41" t="n"/>
      <c r="E424" s="55">
        <f>IF(COUNTA(A424:D424)=0,"",IF(NOT(ISNUMBER(A424)),"Falta la fecha",IF(IF(ISNUMBER(C424),C424&lt;=0,TRUE),"Sin minutos",IF(AND(TRIM(B424)&lt;&gt;"",NOT(ISNUMBER(MATCH(TRIM(B424),TaskNames,0)))),"Tarea no válida","OK"))))</f>
        <v/>
      </c>
      <c r="F424" s="59">
        <f>IF(G424=1,J424-WEEKDAY(J424,2)+1,"")</f>
        <v/>
      </c>
      <c r="G424" s="60">
        <f>IF(E424="OK",1,0)</f>
        <v/>
      </c>
      <c r="H424" s="60">
        <f>IF(G424=1,IF(TRIM(B424)="",0,MATCH(TRIM(B424),TaskNames,0)),0)</f>
        <v/>
      </c>
      <c r="I424" s="60">
        <f>IF(G424=1,C424,0)</f>
        <v/>
      </c>
      <c r="J424" s="60">
        <f>IF(G424=1,INT(A424),0)</f>
        <v/>
      </c>
    </row>
    <row r="425">
      <c r="A425" s="32" t="n"/>
      <c r="B425" s="41" t="n"/>
      <c r="C425" s="35" t="n"/>
      <c r="D425" s="41" t="n"/>
      <c r="E425" s="55">
        <f>IF(COUNTA(A425:D425)=0,"",IF(NOT(ISNUMBER(A425)),"Falta la fecha",IF(IF(ISNUMBER(C425),C425&lt;=0,TRUE),"Sin minutos",IF(AND(TRIM(B425)&lt;&gt;"",NOT(ISNUMBER(MATCH(TRIM(B425),TaskNames,0)))),"Tarea no válida","OK"))))</f>
        <v/>
      </c>
      <c r="F425" s="59">
        <f>IF(G425=1,J425-WEEKDAY(J425,2)+1,"")</f>
        <v/>
      </c>
      <c r="G425" s="60">
        <f>IF(E425="OK",1,0)</f>
        <v/>
      </c>
      <c r="H425" s="60">
        <f>IF(G425=1,IF(TRIM(B425)="",0,MATCH(TRIM(B425),TaskNames,0)),0)</f>
        <v/>
      </c>
      <c r="I425" s="60">
        <f>IF(G425=1,C425,0)</f>
        <v/>
      </c>
      <c r="J425" s="60">
        <f>IF(G425=1,INT(A425),0)</f>
        <v/>
      </c>
    </row>
    <row r="426">
      <c r="A426" s="32" t="n"/>
      <c r="B426" s="41" t="n"/>
      <c r="C426" s="35" t="n"/>
      <c r="D426" s="41" t="n"/>
      <c r="E426" s="55">
        <f>IF(COUNTA(A426:D426)=0,"",IF(NOT(ISNUMBER(A426)),"Falta la fecha",IF(IF(ISNUMBER(C426),C426&lt;=0,TRUE),"Sin minutos",IF(AND(TRIM(B426)&lt;&gt;"",NOT(ISNUMBER(MATCH(TRIM(B426),TaskNames,0)))),"Tarea no válida","OK"))))</f>
        <v/>
      </c>
      <c r="F426" s="59">
        <f>IF(G426=1,J426-WEEKDAY(J426,2)+1,"")</f>
        <v/>
      </c>
      <c r="G426" s="60">
        <f>IF(E426="OK",1,0)</f>
        <v/>
      </c>
      <c r="H426" s="60">
        <f>IF(G426=1,IF(TRIM(B426)="",0,MATCH(TRIM(B426),TaskNames,0)),0)</f>
        <v/>
      </c>
      <c r="I426" s="60">
        <f>IF(G426=1,C426,0)</f>
        <v/>
      </c>
      <c r="J426" s="60">
        <f>IF(G426=1,INT(A426),0)</f>
        <v/>
      </c>
    </row>
    <row r="427">
      <c r="A427" s="32" t="n"/>
      <c r="B427" s="41" t="n"/>
      <c r="C427" s="35" t="n"/>
      <c r="D427" s="41" t="n"/>
      <c r="E427" s="55">
        <f>IF(COUNTA(A427:D427)=0,"",IF(NOT(ISNUMBER(A427)),"Falta la fecha",IF(IF(ISNUMBER(C427),C427&lt;=0,TRUE),"Sin minutos",IF(AND(TRIM(B427)&lt;&gt;"",NOT(ISNUMBER(MATCH(TRIM(B427),TaskNames,0)))),"Tarea no válida","OK"))))</f>
        <v/>
      </c>
      <c r="F427" s="59">
        <f>IF(G427=1,J427-WEEKDAY(J427,2)+1,"")</f>
        <v/>
      </c>
      <c r="G427" s="60">
        <f>IF(E427="OK",1,0)</f>
        <v/>
      </c>
      <c r="H427" s="60">
        <f>IF(G427=1,IF(TRIM(B427)="",0,MATCH(TRIM(B427),TaskNames,0)),0)</f>
        <v/>
      </c>
      <c r="I427" s="60">
        <f>IF(G427=1,C427,0)</f>
        <v/>
      </c>
      <c r="J427" s="60">
        <f>IF(G427=1,INT(A427),0)</f>
        <v/>
      </c>
    </row>
    <row r="428">
      <c r="A428" s="32" t="n"/>
      <c r="B428" s="41" t="n"/>
      <c r="C428" s="35" t="n"/>
      <c r="D428" s="41" t="n"/>
      <c r="E428" s="55">
        <f>IF(COUNTA(A428:D428)=0,"",IF(NOT(ISNUMBER(A428)),"Falta la fecha",IF(IF(ISNUMBER(C428),C428&lt;=0,TRUE),"Sin minutos",IF(AND(TRIM(B428)&lt;&gt;"",NOT(ISNUMBER(MATCH(TRIM(B428),TaskNames,0)))),"Tarea no válida","OK"))))</f>
        <v/>
      </c>
      <c r="F428" s="59">
        <f>IF(G428=1,J428-WEEKDAY(J428,2)+1,"")</f>
        <v/>
      </c>
      <c r="G428" s="60">
        <f>IF(E428="OK",1,0)</f>
        <v/>
      </c>
      <c r="H428" s="60">
        <f>IF(G428=1,IF(TRIM(B428)="",0,MATCH(TRIM(B428),TaskNames,0)),0)</f>
        <v/>
      </c>
      <c r="I428" s="60">
        <f>IF(G428=1,C428,0)</f>
        <v/>
      </c>
      <c r="J428" s="60">
        <f>IF(G428=1,INT(A428),0)</f>
        <v/>
      </c>
    </row>
    <row r="429">
      <c r="A429" s="32" t="n"/>
      <c r="B429" s="41" t="n"/>
      <c r="C429" s="35" t="n"/>
      <c r="D429" s="41" t="n"/>
      <c r="E429" s="55">
        <f>IF(COUNTA(A429:D429)=0,"",IF(NOT(ISNUMBER(A429)),"Falta la fecha",IF(IF(ISNUMBER(C429),C429&lt;=0,TRUE),"Sin minutos",IF(AND(TRIM(B429)&lt;&gt;"",NOT(ISNUMBER(MATCH(TRIM(B429),TaskNames,0)))),"Tarea no válida","OK"))))</f>
        <v/>
      </c>
      <c r="F429" s="59">
        <f>IF(G429=1,J429-WEEKDAY(J429,2)+1,"")</f>
        <v/>
      </c>
      <c r="G429" s="60">
        <f>IF(E429="OK",1,0)</f>
        <v/>
      </c>
      <c r="H429" s="60">
        <f>IF(G429=1,IF(TRIM(B429)="",0,MATCH(TRIM(B429),TaskNames,0)),0)</f>
        <v/>
      </c>
      <c r="I429" s="60">
        <f>IF(G429=1,C429,0)</f>
        <v/>
      </c>
      <c r="J429" s="60">
        <f>IF(G429=1,INT(A429),0)</f>
        <v/>
      </c>
    </row>
    <row r="430">
      <c r="A430" s="32" t="n"/>
      <c r="B430" s="41" t="n"/>
      <c r="C430" s="35" t="n"/>
      <c r="D430" s="41" t="n"/>
      <c r="E430" s="55">
        <f>IF(COUNTA(A430:D430)=0,"",IF(NOT(ISNUMBER(A430)),"Falta la fecha",IF(IF(ISNUMBER(C430),C430&lt;=0,TRUE),"Sin minutos",IF(AND(TRIM(B430)&lt;&gt;"",NOT(ISNUMBER(MATCH(TRIM(B430),TaskNames,0)))),"Tarea no válida","OK"))))</f>
        <v/>
      </c>
      <c r="F430" s="59">
        <f>IF(G430=1,J430-WEEKDAY(J430,2)+1,"")</f>
        <v/>
      </c>
      <c r="G430" s="60">
        <f>IF(E430="OK",1,0)</f>
        <v/>
      </c>
      <c r="H430" s="60">
        <f>IF(G430=1,IF(TRIM(B430)="",0,MATCH(TRIM(B430),TaskNames,0)),0)</f>
        <v/>
      </c>
      <c r="I430" s="60">
        <f>IF(G430=1,C430,0)</f>
        <v/>
      </c>
      <c r="J430" s="60">
        <f>IF(G430=1,INT(A430),0)</f>
        <v/>
      </c>
    </row>
    <row r="431">
      <c r="A431" s="32" t="n"/>
      <c r="B431" s="41" t="n"/>
      <c r="C431" s="35" t="n"/>
      <c r="D431" s="41" t="n"/>
      <c r="E431" s="55">
        <f>IF(COUNTA(A431:D431)=0,"",IF(NOT(ISNUMBER(A431)),"Falta la fecha",IF(IF(ISNUMBER(C431),C431&lt;=0,TRUE),"Sin minutos",IF(AND(TRIM(B431)&lt;&gt;"",NOT(ISNUMBER(MATCH(TRIM(B431),TaskNames,0)))),"Tarea no válida","OK"))))</f>
        <v/>
      </c>
      <c r="F431" s="59">
        <f>IF(G431=1,J431-WEEKDAY(J431,2)+1,"")</f>
        <v/>
      </c>
      <c r="G431" s="60">
        <f>IF(E431="OK",1,0)</f>
        <v/>
      </c>
      <c r="H431" s="60">
        <f>IF(G431=1,IF(TRIM(B431)="",0,MATCH(TRIM(B431),TaskNames,0)),0)</f>
        <v/>
      </c>
      <c r="I431" s="60">
        <f>IF(G431=1,C431,0)</f>
        <v/>
      </c>
      <c r="J431" s="60">
        <f>IF(G431=1,INT(A431),0)</f>
        <v/>
      </c>
    </row>
    <row r="432">
      <c r="A432" s="32" t="n"/>
      <c r="B432" s="41" t="n"/>
      <c r="C432" s="35" t="n"/>
      <c r="D432" s="41" t="n"/>
      <c r="E432" s="55">
        <f>IF(COUNTA(A432:D432)=0,"",IF(NOT(ISNUMBER(A432)),"Falta la fecha",IF(IF(ISNUMBER(C432),C432&lt;=0,TRUE),"Sin minutos",IF(AND(TRIM(B432)&lt;&gt;"",NOT(ISNUMBER(MATCH(TRIM(B432),TaskNames,0)))),"Tarea no válida","OK"))))</f>
        <v/>
      </c>
      <c r="F432" s="59">
        <f>IF(G432=1,J432-WEEKDAY(J432,2)+1,"")</f>
        <v/>
      </c>
      <c r="G432" s="60">
        <f>IF(E432="OK",1,0)</f>
        <v/>
      </c>
      <c r="H432" s="60">
        <f>IF(G432=1,IF(TRIM(B432)="",0,MATCH(TRIM(B432),TaskNames,0)),0)</f>
        <v/>
      </c>
      <c r="I432" s="60">
        <f>IF(G432=1,C432,0)</f>
        <v/>
      </c>
      <c r="J432" s="60">
        <f>IF(G432=1,INT(A432),0)</f>
        <v/>
      </c>
    </row>
    <row r="433">
      <c r="A433" s="32" t="n"/>
      <c r="B433" s="41" t="n"/>
      <c r="C433" s="35" t="n"/>
      <c r="D433" s="41" t="n"/>
      <c r="E433" s="55">
        <f>IF(COUNTA(A433:D433)=0,"",IF(NOT(ISNUMBER(A433)),"Falta la fecha",IF(IF(ISNUMBER(C433),C433&lt;=0,TRUE),"Sin minutos",IF(AND(TRIM(B433)&lt;&gt;"",NOT(ISNUMBER(MATCH(TRIM(B433),TaskNames,0)))),"Tarea no válida","OK"))))</f>
        <v/>
      </c>
      <c r="F433" s="59">
        <f>IF(G433=1,J433-WEEKDAY(J433,2)+1,"")</f>
        <v/>
      </c>
      <c r="G433" s="60">
        <f>IF(E433="OK",1,0)</f>
        <v/>
      </c>
      <c r="H433" s="60">
        <f>IF(G433=1,IF(TRIM(B433)="",0,MATCH(TRIM(B433),TaskNames,0)),0)</f>
        <v/>
      </c>
      <c r="I433" s="60">
        <f>IF(G433=1,C433,0)</f>
        <v/>
      </c>
      <c r="J433" s="60">
        <f>IF(G433=1,INT(A433),0)</f>
        <v/>
      </c>
    </row>
    <row r="434">
      <c r="A434" s="32" t="n"/>
      <c r="B434" s="41" t="n"/>
      <c r="C434" s="35" t="n"/>
      <c r="D434" s="41" t="n"/>
      <c r="E434" s="55">
        <f>IF(COUNTA(A434:D434)=0,"",IF(NOT(ISNUMBER(A434)),"Falta la fecha",IF(IF(ISNUMBER(C434),C434&lt;=0,TRUE),"Sin minutos",IF(AND(TRIM(B434)&lt;&gt;"",NOT(ISNUMBER(MATCH(TRIM(B434),TaskNames,0)))),"Tarea no válida","OK"))))</f>
        <v/>
      </c>
      <c r="F434" s="59">
        <f>IF(G434=1,J434-WEEKDAY(J434,2)+1,"")</f>
        <v/>
      </c>
      <c r="G434" s="60">
        <f>IF(E434="OK",1,0)</f>
        <v/>
      </c>
      <c r="H434" s="60">
        <f>IF(G434=1,IF(TRIM(B434)="",0,MATCH(TRIM(B434),TaskNames,0)),0)</f>
        <v/>
      </c>
      <c r="I434" s="60">
        <f>IF(G434=1,C434,0)</f>
        <v/>
      </c>
      <c r="J434" s="60">
        <f>IF(G434=1,INT(A434),0)</f>
        <v/>
      </c>
    </row>
    <row r="435">
      <c r="A435" s="32" t="n"/>
      <c r="B435" s="41" t="n"/>
      <c r="C435" s="35" t="n"/>
      <c r="D435" s="41" t="n"/>
      <c r="E435" s="55">
        <f>IF(COUNTA(A435:D435)=0,"",IF(NOT(ISNUMBER(A435)),"Falta la fecha",IF(IF(ISNUMBER(C435),C435&lt;=0,TRUE),"Sin minutos",IF(AND(TRIM(B435)&lt;&gt;"",NOT(ISNUMBER(MATCH(TRIM(B435),TaskNames,0)))),"Tarea no válida","OK"))))</f>
        <v/>
      </c>
      <c r="F435" s="59">
        <f>IF(G435=1,J435-WEEKDAY(J435,2)+1,"")</f>
        <v/>
      </c>
      <c r="G435" s="60">
        <f>IF(E435="OK",1,0)</f>
        <v/>
      </c>
      <c r="H435" s="60">
        <f>IF(G435=1,IF(TRIM(B435)="",0,MATCH(TRIM(B435),TaskNames,0)),0)</f>
        <v/>
      </c>
      <c r="I435" s="60">
        <f>IF(G435=1,C435,0)</f>
        <v/>
      </c>
      <c r="J435" s="60">
        <f>IF(G435=1,INT(A435),0)</f>
        <v/>
      </c>
    </row>
    <row r="436">
      <c r="A436" s="32" t="n"/>
      <c r="B436" s="41" t="n"/>
      <c r="C436" s="35" t="n"/>
      <c r="D436" s="41" t="n"/>
      <c r="E436" s="55">
        <f>IF(COUNTA(A436:D436)=0,"",IF(NOT(ISNUMBER(A436)),"Falta la fecha",IF(IF(ISNUMBER(C436),C436&lt;=0,TRUE),"Sin minutos",IF(AND(TRIM(B436)&lt;&gt;"",NOT(ISNUMBER(MATCH(TRIM(B436),TaskNames,0)))),"Tarea no válida","OK"))))</f>
        <v/>
      </c>
      <c r="F436" s="59">
        <f>IF(G436=1,J436-WEEKDAY(J436,2)+1,"")</f>
        <v/>
      </c>
      <c r="G436" s="60">
        <f>IF(E436="OK",1,0)</f>
        <v/>
      </c>
      <c r="H436" s="60">
        <f>IF(G436=1,IF(TRIM(B436)="",0,MATCH(TRIM(B436),TaskNames,0)),0)</f>
        <v/>
      </c>
      <c r="I436" s="60">
        <f>IF(G436=1,C436,0)</f>
        <v/>
      </c>
      <c r="J436" s="60">
        <f>IF(G436=1,INT(A436),0)</f>
        <v/>
      </c>
    </row>
    <row r="437">
      <c r="A437" s="32" t="n"/>
      <c r="B437" s="41" t="n"/>
      <c r="C437" s="35" t="n"/>
      <c r="D437" s="41" t="n"/>
      <c r="E437" s="55">
        <f>IF(COUNTA(A437:D437)=0,"",IF(NOT(ISNUMBER(A437)),"Falta la fecha",IF(IF(ISNUMBER(C437),C437&lt;=0,TRUE),"Sin minutos",IF(AND(TRIM(B437)&lt;&gt;"",NOT(ISNUMBER(MATCH(TRIM(B437),TaskNames,0)))),"Tarea no válida","OK"))))</f>
        <v/>
      </c>
      <c r="F437" s="59">
        <f>IF(G437=1,J437-WEEKDAY(J437,2)+1,"")</f>
        <v/>
      </c>
      <c r="G437" s="60">
        <f>IF(E437="OK",1,0)</f>
        <v/>
      </c>
      <c r="H437" s="60">
        <f>IF(G437=1,IF(TRIM(B437)="",0,MATCH(TRIM(B437),TaskNames,0)),0)</f>
        <v/>
      </c>
      <c r="I437" s="60">
        <f>IF(G437=1,C437,0)</f>
        <v/>
      </c>
      <c r="J437" s="60">
        <f>IF(G437=1,INT(A437),0)</f>
        <v/>
      </c>
    </row>
    <row r="438">
      <c r="A438" s="32" t="n"/>
      <c r="B438" s="41" t="n"/>
      <c r="C438" s="35" t="n"/>
      <c r="D438" s="41" t="n"/>
      <c r="E438" s="55">
        <f>IF(COUNTA(A438:D438)=0,"",IF(NOT(ISNUMBER(A438)),"Falta la fecha",IF(IF(ISNUMBER(C438),C438&lt;=0,TRUE),"Sin minutos",IF(AND(TRIM(B438)&lt;&gt;"",NOT(ISNUMBER(MATCH(TRIM(B438),TaskNames,0)))),"Tarea no válida","OK"))))</f>
        <v/>
      </c>
      <c r="F438" s="59">
        <f>IF(G438=1,J438-WEEKDAY(J438,2)+1,"")</f>
        <v/>
      </c>
      <c r="G438" s="60">
        <f>IF(E438="OK",1,0)</f>
        <v/>
      </c>
      <c r="H438" s="60">
        <f>IF(G438=1,IF(TRIM(B438)="",0,MATCH(TRIM(B438),TaskNames,0)),0)</f>
        <v/>
      </c>
      <c r="I438" s="60">
        <f>IF(G438=1,C438,0)</f>
        <v/>
      </c>
      <c r="J438" s="60">
        <f>IF(G438=1,INT(A438),0)</f>
        <v/>
      </c>
    </row>
    <row r="439">
      <c r="A439" s="32" t="n"/>
      <c r="B439" s="41" t="n"/>
      <c r="C439" s="35" t="n"/>
      <c r="D439" s="41" t="n"/>
      <c r="E439" s="55">
        <f>IF(COUNTA(A439:D439)=0,"",IF(NOT(ISNUMBER(A439)),"Falta la fecha",IF(IF(ISNUMBER(C439),C439&lt;=0,TRUE),"Sin minutos",IF(AND(TRIM(B439)&lt;&gt;"",NOT(ISNUMBER(MATCH(TRIM(B439),TaskNames,0)))),"Tarea no válida","OK"))))</f>
        <v/>
      </c>
      <c r="F439" s="59">
        <f>IF(G439=1,J439-WEEKDAY(J439,2)+1,"")</f>
        <v/>
      </c>
      <c r="G439" s="60">
        <f>IF(E439="OK",1,0)</f>
        <v/>
      </c>
      <c r="H439" s="60">
        <f>IF(G439=1,IF(TRIM(B439)="",0,MATCH(TRIM(B439),TaskNames,0)),0)</f>
        <v/>
      </c>
      <c r="I439" s="60">
        <f>IF(G439=1,C439,0)</f>
        <v/>
      </c>
      <c r="J439" s="60">
        <f>IF(G439=1,INT(A439),0)</f>
        <v/>
      </c>
    </row>
    <row r="440">
      <c r="A440" s="32" t="n"/>
      <c r="B440" s="41" t="n"/>
      <c r="C440" s="35" t="n"/>
      <c r="D440" s="41" t="n"/>
      <c r="E440" s="55">
        <f>IF(COUNTA(A440:D440)=0,"",IF(NOT(ISNUMBER(A440)),"Falta la fecha",IF(IF(ISNUMBER(C440),C440&lt;=0,TRUE),"Sin minutos",IF(AND(TRIM(B440)&lt;&gt;"",NOT(ISNUMBER(MATCH(TRIM(B440),TaskNames,0)))),"Tarea no válida","OK"))))</f>
        <v/>
      </c>
      <c r="F440" s="59">
        <f>IF(G440=1,J440-WEEKDAY(J440,2)+1,"")</f>
        <v/>
      </c>
      <c r="G440" s="60">
        <f>IF(E440="OK",1,0)</f>
        <v/>
      </c>
      <c r="H440" s="60">
        <f>IF(G440=1,IF(TRIM(B440)="",0,MATCH(TRIM(B440),TaskNames,0)),0)</f>
        <v/>
      </c>
      <c r="I440" s="60">
        <f>IF(G440=1,C440,0)</f>
        <v/>
      </c>
      <c r="J440" s="60">
        <f>IF(G440=1,INT(A440),0)</f>
        <v/>
      </c>
    </row>
    <row r="441">
      <c r="A441" s="32" t="n"/>
      <c r="B441" s="41" t="n"/>
      <c r="C441" s="35" t="n"/>
      <c r="D441" s="41" t="n"/>
      <c r="E441" s="55">
        <f>IF(COUNTA(A441:D441)=0,"",IF(NOT(ISNUMBER(A441)),"Falta la fecha",IF(IF(ISNUMBER(C441),C441&lt;=0,TRUE),"Sin minutos",IF(AND(TRIM(B441)&lt;&gt;"",NOT(ISNUMBER(MATCH(TRIM(B441),TaskNames,0)))),"Tarea no válida","OK"))))</f>
        <v/>
      </c>
      <c r="F441" s="59">
        <f>IF(G441=1,J441-WEEKDAY(J441,2)+1,"")</f>
        <v/>
      </c>
      <c r="G441" s="60">
        <f>IF(E441="OK",1,0)</f>
        <v/>
      </c>
      <c r="H441" s="60">
        <f>IF(G441=1,IF(TRIM(B441)="",0,MATCH(TRIM(B441),TaskNames,0)),0)</f>
        <v/>
      </c>
      <c r="I441" s="60">
        <f>IF(G441=1,C441,0)</f>
        <v/>
      </c>
      <c r="J441" s="60">
        <f>IF(G441=1,INT(A441),0)</f>
        <v/>
      </c>
    </row>
    <row r="442">
      <c r="A442" s="32" t="n"/>
      <c r="B442" s="41" t="n"/>
      <c r="C442" s="35" t="n"/>
      <c r="D442" s="41" t="n"/>
      <c r="E442" s="55">
        <f>IF(COUNTA(A442:D442)=0,"",IF(NOT(ISNUMBER(A442)),"Falta la fecha",IF(IF(ISNUMBER(C442),C442&lt;=0,TRUE),"Sin minutos",IF(AND(TRIM(B442)&lt;&gt;"",NOT(ISNUMBER(MATCH(TRIM(B442),TaskNames,0)))),"Tarea no válida","OK"))))</f>
        <v/>
      </c>
      <c r="F442" s="59">
        <f>IF(G442=1,J442-WEEKDAY(J442,2)+1,"")</f>
        <v/>
      </c>
      <c r="G442" s="60">
        <f>IF(E442="OK",1,0)</f>
        <v/>
      </c>
      <c r="H442" s="60">
        <f>IF(G442=1,IF(TRIM(B442)="",0,MATCH(TRIM(B442),TaskNames,0)),0)</f>
        <v/>
      </c>
      <c r="I442" s="60">
        <f>IF(G442=1,C442,0)</f>
        <v/>
      </c>
      <c r="J442" s="60">
        <f>IF(G442=1,INT(A442),0)</f>
        <v/>
      </c>
    </row>
    <row r="443">
      <c r="A443" s="32" t="n"/>
      <c r="B443" s="41" t="n"/>
      <c r="C443" s="35" t="n"/>
      <c r="D443" s="41" t="n"/>
      <c r="E443" s="55">
        <f>IF(COUNTA(A443:D443)=0,"",IF(NOT(ISNUMBER(A443)),"Falta la fecha",IF(IF(ISNUMBER(C443),C443&lt;=0,TRUE),"Sin minutos",IF(AND(TRIM(B443)&lt;&gt;"",NOT(ISNUMBER(MATCH(TRIM(B443),TaskNames,0)))),"Tarea no válida","OK"))))</f>
        <v/>
      </c>
      <c r="F443" s="59">
        <f>IF(G443=1,J443-WEEKDAY(J443,2)+1,"")</f>
        <v/>
      </c>
      <c r="G443" s="60">
        <f>IF(E443="OK",1,0)</f>
        <v/>
      </c>
      <c r="H443" s="60">
        <f>IF(G443=1,IF(TRIM(B443)="",0,MATCH(TRIM(B443),TaskNames,0)),0)</f>
        <v/>
      </c>
      <c r="I443" s="60">
        <f>IF(G443=1,C443,0)</f>
        <v/>
      </c>
      <c r="J443" s="60">
        <f>IF(G443=1,INT(A443),0)</f>
        <v/>
      </c>
    </row>
    <row r="444">
      <c r="A444" s="32" t="n"/>
      <c r="B444" s="41" t="n"/>
      <c r="C444" s="35" t="n"/>
      <c r="D444" s="41" t="n"/>
      <c r="E444" s="55">
        <f>IF(COUNTA(A444:D444)=0,"",IF(NOT(ISNUMBER(A444)),"Falta la fecha",IF(IF(ISNUMBER(C444),C444&lt;=0,TRUE),"Sin minutos",IF(AND(TRIM(B444)&lt;&gt;"",NOT(ISNUMBER(MATCH(TRIM(B444),TaskNames,0)))),"Tarea no válida","OK"))))</f>
        <v/>
      </c>
      <c r="F444" s="59">
        <f>IF(G444=1,J444-WEEKDAY(J444,2)+1,"")</f>
        <v/>
      </c>
      <c r="G444" s="60">
        <f>IF(E444="OK",1,0)</f>
        <v/>
      </c>
      <c r="H444" s="60">
        <f>IF(G444=1,IF(TRIM(B444)="",0,MATCH(TRIM(B444),TaskNames,0)),0)</f>
        <v/>
      </c>
      <c r="I444" s="60">
        <f>IF(G444=1,C444,0)</f>
        <v/>
      </c>
      <c r="J444" s="60">
        <f>IF(G444=1,INT(A444),0)</f>
        <v/>
      </c>
    </row>
    <row r="445">
      <c r="A445" s="32" t="n"/>
      <c r="B445" s="41" t="n"/>
      <c r="C445" s="35" t="n"/>
      <c r="D445" s="41" t="n"/>
      <c r="E445" s="55">
        <f>IF(COUNTA(A445:D445)=0,"",IF(NOT(ISNUMBER(A445)),"Falta la fecha",IF(IF(ISNUMBER(C445),C445&lt;=0,TRUE),"Sin minutos",IF(AND(TRIM(B445)&lt;&gt;"",NOT(ISNUMBER(MATCH(TRIM(B445),TaskNames,0)))),"Tarea no válida","OK"))))</f>
        <v/>
      </c>
      <c r="F445" s="59">
        <f>IF(G445=1,J445-WEEKDAY(J445,2)+1,"")</f>
        <v/>
      </c>
      <c r="G445" s="60">
        <f>IF(E445="OK",1,0)</f>
        <v/>
      </c>
      <c r="H445" s="60">
        <f>IF(G445=1,IF(TRIM(B445)="",0,MATCH(TRIM(B445),TaskNames,0)),0)</f>
        <v/>
      </c>
      <c r="I445" s="60">
        <f>IF(G445=1,C445,0)</f>
        <v/>
      </c>
      <c r="J445" s="60">
        <f>IF(G445=1,INT(A445),0)</f>
        <v/>
      </c>
    </row>
    <row r="446">
      <c r="A446" s="32" t="n"/>
      <c r="B446" s="41" t="n"/>
      <c r="C446" s="35" t="n"/>
      <c r="D446" s="41" t="n"/>
      <c r="E446" s="55">
        <f>IF(COUNTA(A446:D446)=0,"",IF(NOT(ISNUMBER(A446)),"Falta la fecha",IF(IF(ISNUMBER(C446),C446&lt;=0,TRUE),"Sin minutos",IF(AND(TRIM(B446)&lt;&gt;"",NOT(ISNUMBER(MATCH(TRIM(B446),TaskNames,0)))),"Tarea no válida","OK"))))</f>
        <v/>
      </c>
      <c r="F446" s="59">
        <f>IF(G446=1,J446-WEEKDAY(J446,2)+1,"")</f>
        <v/>
      </c>
      <c r="G446" s="60">
        <f>IF(E446="OK",1,0)</f>
        <v/>
      </c>
      <c r="H446" s="60">
        <f>IF(G446=1,IF(TRIM(B446)="",0,MATCH(TRIM(B446),TaskNames,0)),0)</f>
        <v/>
      </c>
      <c r="I446" s="60">
        <f>IF(G446=1,C446,0)</f>
        <v/>
      </c>
      <c r="J446" s="60">
        <f>IF(G446=1,INT(A446),0)</f>
        <v/>
      </c>
    </row>
    <row r="447">
      <c r="A447" s="32" t="n"/>
      <c r="B447" s="41" t="n"/>
      <c r="C447" s="35" t="n"/>
      <c r="D447" s="41" t="n"/>
      <c r="E447" s="55">
        <f>IF(COUNTA(A447:D447)=0,"",IF(NOT(ISNUMBER(A447)),"Falta la fecha",IF(IF(ISNUMBER(C447),C447&lt;=0,TRUE),"Sin minutos",IF(AND(TRIM(B447)&lt;&gt;"",NOT(ISNUMBER(MATCH(TRIM(B447),TaskNames,0)))),"Tarea no válida","OK"))))</f>
        <v/>
      </c>
      <c r="F447" s="59">
        <f>IF(G447=1,J447-WEEKDAY(J447,2)+1,"")</f>
        <v/>
      </c>
      <c r="G447" s="60">
        <f>IF(E447="OK",1,0)</f>
        <v/>
      </c>
      <c r="H447" s="60">
        <f>IF(G447=1,IF(TRIM(B447)="",0,MATCH(TRIM(B447),TaskNames,0)),0)</f>
        <v/>
      </c>
      <c r="I447" s="60">
        <f>IF(G447=1,C447,0)</f>
        <v/>
      </c>
      <c r="J447" s="60">
        <f>IF(G447=1,INT(A447),0)</f>
        <v/>
      </c>
    </row>
    <row r="448">
      <c r="A448" s="32" t="n"/>
      <c r="B448" s="41" t="n"/>
      <c r="C448" s="35" t="n"/>
      <c r="D448" s="41" t="n"/>
      <c r="E448" s="55">
        <f>IF(COUNTA(A448:D448)=0,"",IF(NOT(ISNUMBER(A448)),"Falta la fecha",IF(IF(ISNUMBER(C448),C448&lt;=0,TRUE),"Sin minutos",IF(AND(TRIM(B448)&lt;&gt;"",NOT(ISNUMBER(MATCH(TRIM(B448),TaskNames,0)))),"Tarea no válida","OK"))))</f>
        <v/>
      </c>
      <c r="F448" s="59">
        <f>IF(G448=1,J448-WEEKDAY(J448,2)+1,"")</f>
        <v/>
      </c>
      <c r="G448" s="60">
        <f>IF(E448="OK",1,0)</f>
        <v/>
      </c>
      <c r="H448" s="60">
        <f>IF(G448=1,IF(TRIM(B448)="",0,MATCH(TRIM(B448),TaskNames,0)),0)</f>
        <v/>
      </c>
      <c r="I448" s="60">
        <f>IF(G448=1,C448,0)</f>
        <v/>
      </c>
      <c r="J448" s="60">
        <f>IF(G448=1,INT(A448),0)</f>
        <v/>
      </c>
    </row>
    <row r="449">
      <c r="A449" s="32" t="n"/>
      <c r="B449" s="41" t="n"/>
      <c r="C449" s="35" t="n"/>
      <c r="D449" s="41" t="n"/>
      <c r="E449" s="55">
        <f>IF(COUNTA(A449:D449)=0,"",IF(NOT(ISNUMBER(A449)),"Falta la fecha",IF(IF(ISNUMBER(C449),C449&lt;=0,TRUE),"Sin minutos",IF(AND(TRIM(B449)&lt;&gt;"",NOT(ISNUMBER(MATCH(TRIM(B449),TaskNames,0)))),"Tarea no válida","OK"))))</f>
        <v/>
      </c>
      <c r="F449" s="59">
        <f>IF(G449=1,J449-WEEKDAY(J449,2)+1,"")</f>
        <v/>
      </c>
      <c r="G449" s="60">
        <f>IF(E449="OK",1,0)</f>
        <v/>
      </c>
      <c r="H449" s="60">
        <f>IF(G449=1,IF(TRIM(B449)="",0,MATCH(TRIM(B449),TaskNames,0)),0)</f>
        <v/>
      </c>
      <c r="I449" s="60">
        <f>IF(G449=1,C449,0)</f>
        <v/>
      </c>
      <c r="J449" s="60">
        <f>IF(G449=1,INT(A449),0)</f>
        <v/>
      </c>
    </row>
    <row r="450">
      <c r="A450" s="32" t="n"/>
      <c r="B450" s="41" t="n"/>
      <c r="C450" s="35" t="n"/>
      <c r="D450" s="41" t="n"/>
      <c r="E450" s="55">
        <f>IF(COUNTA(A450:D450)=0,"",IF(NOT(ISNUMBER(A450)),"Falta la fecha",IF(IF(ISNUMBER(C450),C450&lt;=0,TRUE),"Sin minutos",IF(AND(TRIM(B450)&lt;&gt;"",NOT(ISNUMBER(MATCH(TRIM(B450),TaskNames,0)))),"Tarea no válida","OK"))))</f>
        <v/>
      </c>
      <c r="F450" s="59">
        <f>IF(G450=1,J450-WEEKDAY(J450,2)+1,"")</f>
        <v/>
      </c>
      <c r="G450" s="60">
        <f>IF(E450="OK",1,0)</f>
        <v/>
      </c>
      <c r="H450" s="60">
        <f>IF(G450=1,IF(TRIM(B450)="",0,MATCH(TRIM(B450),TaskNames,0)),0)</f>
        <v/>
      </c>
      <c r="I450" s="60">
        <f>IF(G450=1,C450,0)</f>
        <v/>
      </c>
      <c r="J450" s="60">
        <f>IF(G450=1,INT(A450),0)</f>
        <v/>
      </c>
    </row>
    <row r="451">
      <c r="A451" s="32" t="n"/>
      <c r="B451" s="41" t="n"/>
      <c r="C451" s="35" t="n"/>
      <c r="D451" s="41" t="n"/>
      <c r="E451" s="55">
        <f>IF(COUNTA(A451:D451)=0,"",IF(NOT(ISNUMBER(A451)),"Falta la fecha",IF(IF(ISNUMBER(C451),C451&lt;=0,TRUE),"Sin minutos",IF(AND(TRIM(B451)&lt;&gt;"",NOT(ISNUMBER(MATCH(TRIM(B451),TaskNames,0)))),"Tarea no válida","OK"))))</f>
        <v/>
      </c>
      <c r="F451" s="59">
        <f>IF(G451=1,J451-WEEKDAY(J451,2)+1,"")</f>
        <v/>
      </c>
      <c r="G451" s="60">
        <f>IF(E451="OK",1,0)</f>
        <v/>
      </c>
      <c r="H451" s="60">
        <f>IF(G451=1,IF(TRIM(B451)="",0,MATCH(TRIM(B451),TaskNames,0)),0)</f>
        <v/>
      </c>
      <c r="I451" s="60">
        <f>IF(G451=1,C451,0)</f>
        <v/>
      </c>
      <c r="J451" s="60">
        <f>IF(G451=1,INT(A451),0)</f>
        <v/>
      </c>
    </row>
    <row r="452">
      <c r="A452" s="32" t="n"/>
      <c r="B452" s="41" t="n"/>
      <c r="C452" s="35" t="n"/>
      <c r="D452" s="41" t="n"/>
      <c r="E452" s="55">
        <f>IF(COUNTA(A452:D452)=0,"",IF(NOT(ISNUMBER(A452)),"Falta la fecha",IF(IF(ISNUMBER(C452),C452&lt;=0,TRUE),"Sin minutos",IF(AND(TRIM(B452)&lt;&gt;"",NOT(ISNUMBER(MATCH(TRIM(B452),TaskNames,0)))),"Tarea no válida","OK"))))</f>
        <v/>
      </c>
      <c r="F452" s="59">
        <f>IF(G452=1,J452-WEEKDAY(J452,2)+1,"")</f>
        <v/>
      </c>
      <c r="G452" s="60">
        <f>IF(E452="OK",1,0)</f>
        <v/>
      </c>
      <c r="H452" s="60">
        <f>IF(G452=1,IF(TRIM(B452)="",0,MATCH(TRIM(B452),TaskNames,0)),0)</f>
        <v/>
      </c>
      <c r="I452" s="60">
        <f>IF(G452=1,C452,0)</f>
        <v/>
      </c>
      <c r="J452" s="60">
        <f>IF(G452=1,INT(A452),0)</f>
        <v/>
      </c>
    </row>
    <row r="453">
      <c r="A453" s="32" t="n"/>
      <c r="B453" s="41" t="n"/>
      <c r="C453" s="35" t="n"/>
      <c r="D453" s="41" t="n"/>
      <c r="E453" s="55">
        <f>IF(COUNTA(A453:D453)=0,"",IF(NOT(ISNUMBER(A453)),"Falta la fecha",IF(IF(ISNUMBER(C453),C453&lt;=0,TRUE),"Sin minutos",IF(AND(TRIM(B453)&lt;&gt;"",NOT(ISNUMBER(MATCH(TRIM(B453),TaskNames,0)))),"Tarea no válida","OK"))))</f>
        <v/>
      </c>
      <c r="F453" s="59">
        <f>IF(G453=1,J453-WEEKDAY(J453,2)+1,"")</f>
        <v/>
      </c>
      <c r="G453" s="60">
        <f>IF(E453="OK",1,0)</f>
        <v/>
      </c>
      <c r="H453" s="60">
        <f>IF(G453=1,IF(TRIM(B453)="",0,MATCH(TRIM(B453),TaskNames,0)),0)</f>
        <v/>
      </c>
      <c r="I453" s="60">
        <f>IF(G453=1,C453,0)</f>
        <v/>
      </c>
      <c r="J453" s="60">
        <f>IF(G453=1,INT(A453),0)</f>
        <v/>
      </c>
    </row>
    <row r="454">
      <c r="A454" s="32" t="n"/>
      <c r="B454" s="41" t="n"/>
      <c r="C454" s="35" t="n"/>
      <c r="D454" s="41" t="n"/>
      <c r="E454" s="55">
        <f>IF(COUNTA(A454:D454)=0,"",IF(NOT(ISNUMBER(A454)),"Falta la fecha",IF(IF(ISNUMBER(C454),C454&lt;=0,TRUE),"Sin minutos",IF(AND(TRIM(B454)&lt;&gt;"",NOT(ISNUMBER(MATCH(TRIM(B454),TaskNames,0)))),"Tarea no válida","OK"))))</f>
        <v/>
      </c>
      <c r="F454" s="59">
        <f>IF(G454=1,J454-WEEKDAY(J454,2)+1,"")</f>
        <v/>
      </c>
      <c r="G454" s="60">
        <f>IF(E454="OK",1,0)</f>
        <v/>
      </c>
      <c r="H454" s="60">
        <f>IF(G454=1,IF(TRIM(B454)="",0,MATCH(TRIM(B454),TaskNames,0)),0)</f>
        <v/>
      </c>
      <c r="I454" s="60">
        <f>IF(G454=1,C454,0)</f>
        <v/>
      </c>
      <c r="J454" s="60">
        <f>IF(G454=1,INT(A454),0)</f>
        <v/>
      </c>
    </row>
    <row r="455">
      <c r="A455" s="32" t="n"/>
      <c r="B455" s="41" t="n"/>
      <c r="C455" s="35" t="n"/>
      <c r="D455" s="41" t="n"/>
      <c r="E455" s="55">
        <f>IF(COUNTA(A455:D455)=0,"",IF(NOT(ISNUMBER(A455)),"Falta la fecha",IF(IF(ISNUMBER(C455),C455&lt;=0,TRUE),"Sin minutos",IF(AND(TRIM(B455)&lt;&gt;"",NOT(ISNUMBER(MATCH(TRIM(B455),TaskNames,0)))),"Tarea no válida","OK"))))</f>
        <v/>
      </c>
      <c r="F455" s="59">
        <f>IF(G455=1,J455-WEEKDAY(J455,2)+1,"")</f>
        <v/>
      </c>
      <c r="G455" s="60">
        <f>IF(E455="OK",1,0)</f>
        <v/>
      </c>
      <c r="H455" s="60">
        <f>IF(G455=1,IF(TRIM(B455)="",0,MATCH(TRIM(B455),TaskNames,0)),0)</f>
        <v/>
      </c>
      <c r="I455" s="60">
        <f>IF(G455=1,C455,0)</f>
        <v/>
      </c>
      <c r="J455" s="60">
        <f>IF(G455=1,INT(A455),0)</f>
        <v/>
      </c>
    </row>
    <row r="456">
      <c r="A456" s="32" t="n"/>
      <c r="B456" s="41" t="n"/>
      <c r="C456" s="35" t="n"/>
      <c r="D456" s="41" t="n"/>
      <c r="E456" s="55">
        <f>IF(COUNTA(A456:D456)=0,"",IF(NOT(ISNUMBER(A456)),"Falta la fecha",IF(IF(ISNUMBER(C456),C456&lt;=0,TRUE),"Sin minutos",IF(AND(TRIM(B456)&lt;&gt;"",NOT(ISNUMBER(MATCH(TRIM(B456),TaskNames,0)))),"Tarea no válida","OK"))))</f>
        <v/>
      </c>
      <c r="F456" s="59">
        <f>IF(G456=1,J456-WEEKDAY(J456,2)+1,"")</f>
        <v/>
      </c>
      <c r="G456" s="60">
        <f>IF(E456="OK",1,0)</f>
        <v/>
      </c>
      <c r="H456" s="60">
        <f>IF(G456=1,IF(TRIM(B456)="",0,MATCH(TRIM(B456),TaskNames,0)),0)</f>
        <v/>
      </c>
      <c r="I456" s="60">
        <f>IF(G456=1,C456,0)</f>
        <v/>
      </c>
      <c r="J456" s="60">
        <f>IF(G456=1,INT(A456),0)</f>
        <v/>
      </c>
    </row>
    <row r="457">
      <c r="A457" s="32" t="n"/>
      <c r="B457" s="41" t="n"/>
      <c r="C457" s="35" t="n"/>
      <c r="D457" s="41" t="n"/>
      <c r="E457" s="55">
        <f>IF(COUNTA(A457:D457)=0,"",IF(NOT(ISNUMBER(A457)),"Falta la fecha",IF(IF(ISNUMBER(C457),C457&lt;=0,TRUE),"Sin minutos",IF(AND(TRIM(B457)&lt;&gt;"",NOT(ISNUMBER(MATCH(TRIM(B457),TaskNames,0)))),"Tarea no válida","OK"))))</f>
        <v/>
      </c>
      <c r="F457" s="59">
        <f>IF(G457=1,J457-WEEKDAY(J457,2)+1,"")</f>
        <v/>
      </c>
      <c r="G457" s="60">
        <f>IF(E457="OK",1,0)</f>
        <v/>
      </c>
      <c r="H457" s="60">
        <f>IF(G457=1,IF(TRIM(B457)="",0,MATCH(TRIM(B457),TaskNames,0)),0)</f>
        <v/>
      </c>
      <c r="I457" s="60">
        <f>IF(G457=1,C457,0)</f>
        <v/>
      </c>
      <c r="J457" s="60">
        <f>IF(G457=1,INT(A457),0)</f>
        <v/>
      </c>
    </row>
    <row r="458">
      <c r="A458" s="32" t="n"/>
      <c r="B458" s="41" t="n"/>
      <c r="C458" s="35" t="n"/>
      <c r="D458" s="41" t="n"/>
      <c r="E458" s="55">
        <f>IF(COUNTA(A458:D458)=0,"",IF(NOT(ISNUMBER(A458)),"Falta la fecha",IF(IF(ISNUMBER(C458),C458&lt;=0,TRUE),"Sin minutos",IF(AND(TRIM(B458)&lt;&gt;"",NOT(ISNUMBER(MATCH(TRIM(B458),TaskNames,0)))),"Tarea no válida","OK"))))</f>
        <v/>
      </c>
      <c r="F458" s="59">
        <f>IF(G458=1,J458-WEEKDAY(J458,2)+1,"")</f>
        <v/>
      </c>
      <c r="G458" s="60">
        <f>IF(E458="OK",1,0)</f>
        <v/>
      </c>
      <c r="H458" s="60">
        <f>IF(G458=1,IF(TRIM(B458)="",0,MATCH(TRIM(B458),TaskNames,0)),0)</f>
        <v/>
      </c>
      <c r="I458" s="60">
        <f>IF(G458=1,C458,0)</f>
        <v/>
      </c>
      <c r="J458" s="60">
        <f>IF(G458=1,INT(A458),0)</f>
        <v/>
      </c>
    </row>
    <row r="459">
      <c r="A459" s="32" t="n"/>
      <c r="B459" s="41" t="n"/>
      <c r="C459" s="35" t="n"/>
      <c r="D459" s="41" t="n"/>
      <c r="E459" s="55">
        <f>IF(COUNTA(A459:D459)=0,"",IF(NOT(ISNUMBER(A459)),"Falta la fecha",IF(IF(ISNUMBER(C459),C459&lt;=0,TRUE),"Sin minutos",IF(AND(TRIM(B459)&lt;&gt;"",NOT(ISNUMBER(MATCH(TRIM(B459),TaskNames,0)))),"Tarea no válida","OK"))))</f>
        <v/>
      </c>
      <c r="F459" s="59">
        <f>IF(G459=1,J459-WEEKDAY(J459,2)+1,"")</f>
        <v/>
      </c>
      <c r="G459" s="60">
        <f>IF(E459="OK",1,0)</f>
        <v/>
      </c>
      <c r="H459" s="60">
        <f>IF(G459=1,IF(TRIM(B459)="",0,MATCH(TRIM(B459),TaskNames,0)),0)</f>
        <v/>
      </c>
      <c r="I459" s="60">
        <f>IF(G459=1,C459,0)</f>
        <v/>
      </c>
      <c r="J459" s="60">
        <f>IF(G459=1,INT(A459),0)</f>
        <v/>
      </c>
    </row>
    <row r="460">
      <c r="A460" s="32" t="n"/>
      <c r="B460" s="41" t="n"/>
      <c r="C460" s="35" t="n"/>
      <c r="D460" s="41" t="n"/>
      <c r="E460" s="55">
        <f>IF(COUNTA(A460:D460)=0,"",IF(NOT(ISNUMBER(A460)),"Falta la fecha",IF(IF(ISNUMBER(C460),C460&lt;=0,TRUE),"Sin minutos",IF(AND(TRIM(B460)&lt;&gt;"",NOT(ISNUMBER(MATCH(TRIM(B460),TaskNames,0)))),"Tarea no válida","OK"))))</f>
        <v/>
      </c>
      <c r="F460" s="59">
        <f>IF(G460=1,J460-WEEKDAY(J460,2)+1,"")</f>
        <v/>
      </c>
      <c r="G460" s="60">
        <f>IF(E460="OK",1,0)</f>
        <v/>
      </c>
      <c r="H460" s="60">
        <f>IF(G460=1,IF(TRIM(B460)="",0,MATCH(TRIM(B460),TaskNames,0)),0)</f>
        <v/>
      </c>
      <c r="I460" s="60">
        <f>IF(G460=1,C460,0)</f>
        <v/>
      </c>
      <c r="J460" s="60">
        <f>IF(G460=1,INT(A460),0)</f>
        <v/>
      </c>
    </row>
    <row r="461">
      <c r="A461" s="32" t="n"/>
      <c r="B461" s="41" t="n"/>
      <c r="C461" s="35" t="n"/>
      <c r="D461" s="41" t="n"/>
      <c r="E461" s="55">
        <f>IF(COUNTA(A461:D461)=0,"",IF(NOT(ISNUMBER(A461)),"Falta la fecha",IF(IF(ISNUMBER(C461),C461&lt;=0,TRUE),"Sin minutos",IF(AND(TRIM(B461)&lt;&gt;"",NOT(ISNUMBER(MATCH(TRIM(B461),TaskNames,0)))),"Tarea no válida","OK"))))</f>
        <v/>
      </c>
      <c r="F461" s="59">
        <f>IF(G461=1,J461-WEEKDAY(J461,2)+1,"")</f>
        <v/>
      </c>
      <c r="G461" s="60">
        <f>IF(E461="OK",1,0)</f>
        <v/>
      </c>
      <c r="H461" s="60">
        <f>IF(G461=1,IF(TRIM(B461)="",0,MATCH(TRIM(B461),TaskNames,0)),0)</f>
        <v/>
      </c>
      <c r="I461" s="60">
        <f>IF(G461=1,C461,0)</f>
        <v/>
      </c>
      <c r="J461" s="60">
        <f>IF(G461=1,INT(A461),0)</f>
        <v/>
      </c>
    </row>
    <row r="462">
      <c r="A462" s="32" t="n"/>
      <c r="B462" s="41" t="n"/>
      <c r="C462" s="35" t="n"/>
      <c r="D462" s="41" t="n"/>
      <c r="E462" s="55">
        <f>IF(COUNTA(A462:D462)=0,"",IF(NOT(ISNUMBER(A462)),"Falta la fecha",IF(IF(ISNUMBER(C462),C462&lt;=0,TRUE),"Sin minutos",IF(AND(TRIM(B462)&lt;&gt;"",NOT(ISNUMBER(MATCH(TRIM(B462),TaskNames,0)))),"Tarea no válida","OK"))))</f>
        <v/>
      </c>
      <c r="F462" s="59">
        <f>IF(G462=1,J462-WEEKDAY(J462,2)+1,"")</f>
        <v/>
      </c>
      <c r="G462" s="60">
        <f>IF(E462="OK",1,0)</f>
        <v/>
      </c>
      <c r="H462" s="60">
        <f>IF(G462=1,IF(TRIM(B462)="",0,MATCH(TRIM(B462),TaskNames,0)),0)</f>
        <v/>
      </c>
      <c r="I462" s="60">
        <f>IF(G462=1,C462,0)</f>
        <v/>
      </c>
      <c r="J462" s="60">
        <f>IF(G462=1,INT(A462),0)</f>
        <v/>
      </c>
    </row>
    <row r="463">
      <c r="A463" s="32" t="n"/>
      <c r="B463" s="41" t="n"/>
      <c r="C463" s="35" t="n"/>
      <c r="D463" s="41" t="n"/>
      <c r="E463" s="55">
        <f>IF(COUNTA(A463:D463)=0,"",IF(NOT(ISNUMBER(A463)),"Falta la fecha",IF(IF(ISNUMBER(C463),C463&lt;=0,TRUE),"Sin minutos",IF(AND(TRIM(B463)&lt;&gt;"",NOT(ISNUMBER(MATCH(TRIM(B463),TaskNames,0)))),"Tarea no válida","OK"))))</f>
        <v/>
      </c>
      <c r="F463" s="59">
        <f>IF(G463=1,J463-WEEKDAY(J463,2)+1,"")</f>
        <v/>
      </c>
      <c r="G463" s="60">
        <f>IF(E463="OK",1,0)</f>
        <v/>
      </c>
      <c r="H463" s="60">
        <f>IF(G463=1,IF(TRIM(B463)="",0,MATCH(TRIM(B463),TaskNames,0)),0)</f>
        <v/>
      </c>
      <c r="I463" s="60">
        <f>IF(G463=1,C463,0)</f>
        <v/>
      </c>
      <c r="J463" s="60">
        <f>IF(G463=1,INT(A463),0)</f>
        <v/>
      </c>
    </row>
    <row r="464">
      <c r="A464" s="32" t="n"/>
      <c r="B464" s="41" t="n"/>
      <c r="C464" s="35" t="n"/>
      <c r="D464" s="41" t="n"/>
      <c r="E464" s="55">
        <f>IF(COUNTA(A464:D464)=0,"",IF(NOT(ISNUMBER(A464)),"Falta la fecha",IF(IF(ISNUMBER(C464),C464&lt;=0,TRUE),"Sin minutos",IF(AND(TRIM(B464)&lt;&gt;"",NOT(ISNUMBER(MATCH(TRIM(B464),TaskNames,0)))),"Tarea no válida","OK"))))</f>
        <v/>
      </c>
      <c r="F464" s="59">
        <f>IF(G464=1,J464-WEEKDAY(J464,2)+1,"")</f>
        <v/>
      </c>
      <c r="G464" s="60">
        <f>IF(E464="OK",1,0)</f>
        <v/>
      </c>
      <c r="H464" s="60">
        <f>IF(G464=1,IF(TRIM(B464)="",0,MATCH(TRIM(B464),TaskNames,0)),0)</f>
        <v/>
      </c>
      <c r="I464" s="60">
        <f>IF(G464=1,C464,0)</f>
        <v/>
      </c>
      <c r="J464" s="60">
        <f>IF(G464=1,INT(A464),0)</f>
        <v/>
      </c>
    </row>
    <row r="465">
      <c r="A465" s="32" t="n"/>
      <c r="B465" s="41" t="n"/>
      <c r="C465" s="35" t="n"/>
      <c r="D465" s="41" t="n"/>
      <c r="E465" s="55">
        <f>IF(COUNTA(A465:D465)=0,"",IF(NOT(ISNUMBER(A465)),"Falta la fecha",IF(IF(ISNUMBER(C465),C465&lt;=0,TRUE),"Sin minutos",IF(AND(TRIM(B465)&lt;&gt;"",NOT(ISNUMBER(MATCH(TRIM(B465),TaskNames,0)))),"Tarea no válida","OK"))))</f>
        <v/>
      </c>
      <c r="F465" s="59">
        <f>IF(G465=1,J465-WEEKDAY(J465,2)+1,"")</f>
        <v/>
      </c>
      <c r="G465" s="60">
        <f>IF(E465="OK",1,0)</f>
        <v/>
      </c>
      <c r="H465" s="60">
        <f>IF(G465=1,IF(TRIM(B465)="",0,MATCH(TRIM(B465),TaskNames,0)),0)</f>
        <v/>
      </c>
      <c r="I465" s="60">
        <f>IF(G465=1,C465,0)</f>
        <v/>
      </c>
      <c r="J465" s="60">
        <f>IF(G465=1,INT(A465),0)</f>
        <v/>
      </c>
    </row>
    <row r="466">
      <c r="A466" s="32" t="n"/>
      <c r="B466" s="41" t="n"/>
      <c r="C466" s="35" t="n"/>
      <c r="D466" s="41" t="n"/>
      <c r="E466" s="55">
        <f>IF(COUNTA(A466:D466)=0,"",IF(NOT(ISNUMBER(A466)),"Falta la fecha",IF(IF(ISNUMBER(C466),C466&lt;=0,TRUE),"Sin minutos",IF(AND(TRIM(B466)&lt;&gt;"",NOT(ISNUMBER(MATCH(TRIM(B466),TaskNames,0)))),"Tarea no válida","OK"))))</f>
        <v/>
      </c>
      <c r="F466" s="59">
        <f>IF(G466=1,J466-WEEKDAY(J466,2)+1,"")</f>
        <v/>
      </c>
      <c r="G466" s="60">
        <f>IF(E466="OK",1,0)</f>
        <v/>
      </c>
      <c r="H466" s="60">
        <f>IF(G466=1,IF(TRIM(B466)="",0,MATCH(TRIM(B466),TaskNames,0)),0)</f>
        <v/>
      </c>
      <c r="I466" s="60">
        <f>IF(G466=1,C466,0)</f>
        <v/>
      </c>
      <c r="J466" s="60">
        <f>IF(G466=1,INT(A466),0)</f>
        <v/>
      </c>
    </row>
    <row r="467">
      <c r="A467" s="32" t="n"/>
      <c r="B467" s="41" t="n"/>
      <c r="C467" s="35" t="n"/>
      <c r="D467" s="41" t="n"/>
      <c r="E467" s="55">
        <f>IF(COUNTA(A467:D467)=0,"",IF(NOT(ISNUMBER(A467)),"Falta la fecha",IF(IF(ISNUMBER(C467),C467&lt;=0,TRUE),"Sin minutos",IF(AND(TRIM(B467)&lt;&gt;"",NOT(ISNUMBER(MATCH(TRIM(B467),TaskNames,0)))),"Tarea no válida","OK"))))</f>
        <v/>
      </c>
      <c r="F467" s="59">
        <f>IF(G467=1,J467-WEEKDAY(J467,2)+1,"")</f>
        <v/>
      </c>
      <c r="G467" s="60">
        <f>IF(E467="OK",1,0)</f>
        <v/>
      </c>
      <c r="H467" s="60">
        <f>IF(G467=1,IF(TRIM(B467)="",0,MATCH(TRIM(B467),TaskNames,0)),0)</f>
        <v/>
      </c>
      <c r="I467" s="60">
        <f>IF(G467=1,C467,0)</f>
        <v/>
      </c>
      <c r="J467" s="60">
        <f>IF(G467=1,INT(A467),0)</f>
        <v/>
      </c>
    </row>
    <row r="468">
      <c r="A468" s="32" t="n"/>
      <c r="B468" s="41" t="n"/>
      <c r="C468" s="35" t="n"/>
      <c r="D468" s="41" t="n"/>
      <c r="E468" s="55">
        <f>IF(COUNTA(A468:D468)=0,"",IF(NOT(ISNUMBER(A468)),"Falta la fecha",IF(IF(ISNUMBER(C468),C468&lt;=0,TRUE),"Sin minutos",IF(AND(TRIM(B468)&lt;&gt;"",NOT(ISNUMBER(MATCH(TRIM(B468),TaskNames,0)))),"Tarea no válida","OK"))))</f>
        <v/>
      </c>
      <c r="F468" s="59">
        <f>IF(G468=1,J468-WEEKDAY(J468,2)+1,"")</f>
        <v/>
      </c>
      <c r="G468" s="60">
        <f>IF(E468="OK",1,0)</f>
        <v/>
      </c>
      <c r="H468" s="60">
        <f>IF(G468=1,IF(TRIM(B468)="",0,MATCH(TRIM(B468),TaskNames,0)),0)</f>
        <v/>
      </c>
      <c r="I468" s="60">
        <f>IF(G468=1,C468,0)</f>
        <v/>
      </c>
      <c r="J468" s="60">
        <f>IF(G468=1,INT(A468),0)</f>
        <v/>
      </c>
    </row>
    <row r="469">
      <c r="A469" s="32" t="n"/>
      <c r="B469" s="41" t="n"/>
      <c r="C469" s="35" t="n"/>
      <c r="D469" s="41" t="n"/>
      <c r="E469" s="55">
        <f>IF(COUNTA(A469:D469)=0,"",IF(NOT(ISNUMBER(A469)),"Falta la fecha",IF(IF(ISNUMBER(C469),C469&lt;=0,TRUE),"Sin minutos",IF(AND(TRIM(B469)&lt;&gt;"",NOT(ISNUMBER(MATCH(TRIM(B469),TaskNames,0)))),"Tarea no válida","OK"))))</f>
        <v/>
      </c>
      <c r="F469" s="59">
        <f>IF(G469=1,J469-WEEKDAY(J469,2)+1,"")</f>
        <v/>
      </c>
      <c r="G469" s="60">
        <f>IF(E469="OK",1,0)</f>
        <v/>
      </c>
      <c r="H469" s="60">
        <f>IF(G469=1,IF(TRIM(B469)="",0,MATCH(TRIM(B469),TaskNames,0)),0)</f>
        <v/>
      </c>
      <c r="I469" s="60">
        <f>IF(G469=1,C469,0)</f>
        <v/>
      </c>
      <c r="J469" s="60">
        <f>IF(G469=1,INT(A469),0)</f>
        <v/>
      </c>
    </row>
    <row r="470">
      <c r="A470" s="32" t="n"/>
      <c r="B470" s="41" t="n"/>
      <c r="C470" s="35" t="n"/>
      <c r="D470" s="41" t="n"/>
      <c r="E470" s="55">
        <f>IF(COUNTA(A470:D470)=0,"",IF(NOT(ISNUMBER(A470)),"Falta la fecha",IF(IF(ISNUMBER(C470),C470&lt;=0,TRUE),"Sin minutos",IF(AND(TRIM(B470)&lt;&gt;"",NOT(ISNUMBER(MATCH(TRIM(B470),TaskNames,0)))),"Tarea no válida","OK"))))</f>
        <v/>
      </c>
      <c r="F470" s="59">
        <f>IF(G470=1,J470-WEEKDAY(J470,2)+1,"")</f>
        <v/>
      </c>
      <c r="G470" s="60">
        <f>IF(E470="OK",1,0)</f>
        <v/>
      </c>
      <c r="H470" s="60">
        <f>IF(G470=1,IF(TRIM(B470)="",0,MATCH(TRIM(B470),TaskNames,0)),0)</f>
        <v/>
      </c>
      <c r="I470" s="60">
        <f>IF(G470=1,C470,0)</f>
        <v/>
      </c>
      <c r="J470" s="60">
        <f>IF(G470=1,INT(A470),0)</f>
        <v/>
      </c>
    </row>
    <row r="471">
      <c r="A471" s="32" t="n"/>
      <c r="B471" s="41" t="n"/>
      <c r="C471" s="35" t="n"/>
      <c r="D471" s="41" t="n"/>
      <c r="E471" s="55">
        <f>IF(COUNTA(A471:D471)=0,"",IF(NOT(ISNUMBER(A471)),"Falta la fecha",IF(IF(ISNUMBER(C471),C471&lt;=0,TRUE),"Sin minutos",IF(AND(TRIM(B471)&lt;&gt;"",NOT(ISNUMBER(MATCH(TRIM(B471),TaskNames,0)))),"Tarea no válida","OK"))))</f>
        <v/>
      </c>
      <c r="F471" s="59">
        <f>IF(G471=1,J471-WEEKDAY(J471,2)+1,"")</f>
        <v/>
      </c>
      <c r="G471" s="60">
        <f>IF(E471="OK",1,0)</f>
        <v/>
      </c>
      <c r="H471" s="60">
        <f>IF(G471=1,IF(TRIM(B471)="",0,MATCH(TRIM(B471),TaskNames,0)),0)</f>
        <v/>
      </c>
      <c r="I471" s="60">
        <f>IF(G471=1,C471,0)</f>
        <v/>
      </c>
      <c r="J471" s="60">
        <f>IF(G471=1,INT(A471),0)</f>
        <v/>
      </c>
    </row>
    <row r="472">
      <c r="A472" s="32" t="n"/>
      <c r="B472" s="41" t="n"/>
      <c r="C472" s="35" t="n"/>
      <c r="D472" s="41" t="n"/>
      <c r="E472" s="55">
        <f>IF(COUNTA(A472:D472)=0,"",IF(NOT(ISNUMBER(A472)),"Falta la fecha",IF(IF(ISNUMBER(C472),C472&lt;=0,TRUE),"Sin minutos",IF(AND(TRIM(B472)&lt;&gt;"",NOT(ISNUMBER(MATCH(TRIM(B472),TaskNames,0)))),"Tarea no válida","OK"))))</f>
        <v/>
      </c>
      <c r="F472" s="59">
        <f>IF(G472=1,J472-WEEKDAY(J472,2)+1,"")</f>
        <v/>
      </c>
      <c r="G472" s="60">
        <f>IF(E472="OK",1,0)</f>
        <v/>
      </c>
      <c r="H472" s="60">
        <f>IF(G472=1,IF(TRIM(B472)="",0,MATCH(TRIM(B472),TaskNames,0)),0)</f>
        <v/>
      </c>
      <c r="I472" s="60">
        <f>IF(G472=1,C472,0)</f>
        <v/>
      </c>
      <c r="J472" s="60">
        <f>IF(G472=1,INT(A472),0)</f>
        <v/>
      </c>
    </row>
    <row r="473">
      <c r="A473" s="32" t="n"/>
      <c r="B473" s="41" t="n"/>
      <c r="C473" s="35" t="n"/>
      <c r="D473" s="41" t="n"/>
      <c r="E473" s="55">
        <f>IF(COUNTA(A473:D473)=0,"",IF(NOT(ISNUMBER(A473)),"Falta la fecha",IF(IF(ISNUMBER(C473),C473&lt;=0,TRUE),"Sin minutos",IF(AND(TRIM(B473)&lt;&gt;"",NOT(ISNUMBER(MATCH(TRIM(B473),TaskNames,0)))),"Tarea no válida","OK"))))</f>
        <v/>
      </c>
      <c r="F473" s="59">
        <f>IF(G473=1,J473-WEEKDAY(J473,2)+1,"")</f>
        <v/>
      </c>
      <c r="G473" s="60">
        <f>IF(E473="OK",1,0)</f>
        <v/>
      </c>
      <c r="H473" s="60">
        <f>IF(G473=1,IF(TRIM(B473)="",0,MATCH(TRIM(B473),TaskNames,0)),0)</f>
        <v/>
      </c>
      <c r="I473" s="60">
        <f>IF(G473=1,C473,0)</f>
        <v/>
      </c>
      <c r="J473" s="60">
        <f>IF(G473=1,INT(A473),0)</f>
        <v/>
      </c>
    </row>
    <row r="474">
      <c r="A474" s="32" t="n"/>
      <c r="B474" s="41" t="n"/>
      <c r="C474" s="35" t="n"/>
      <c r="D474" s="41" t="n"/>
      <c r="E474" s="55">
        <f>IF(COUNTA(A474:D474)=0,"",IF(NOT(ISNUMBER(A474)),"Falta la fecha",IF(IF(ISNUMBER(C474),C474&lt;=0,TRUE),"Sin minutos",IF(AND(TRIM(B474)&lt;&gt;"",NOT(ISNUMBER(MATCH(TRIM(B474),TaskNames,0)))),"Tarea no válida","OK"))))</f>
        <v/>
      </c>
      <c r="F474" s="59">
        <f>IF(G474=1,J474-WEEKDAY(J474,2)+1,"")</f>
        <v/>
      </c>
      <c r="G474" s="60">
        <f>IF(E474="OK",1,0)</f>
        <v/>
      </c>
      <c r="H474" s="60">
        <f>IF(G474=1,IF(TRIM(B474)="",0,MATCH(TRIM(B474),TaskNames,0)),0)</f>
        <v/>
      </c>
      <c r="I474" s="60">
        <f>IF(G474=1,C474,0)</f>
        <v/>
      </c>
      <c r="J474" s="60">
        <f>IF(G474=1,INT(A474),0)</f>
        <v/>
      </c>
    </row>
    <row r="475">
      <c r="A475" s="32" t="n"/>
      <c r="B475" s="41" t="n"/>
      <c r="C475" s="35" t="n"/>
      <c r="D475" s="41" t="n"/>
      <c r="E475" s="55">
        <f>IF(COUNTA(A475:D475)=0,"",IF(NOT(ISNUMBER(A475)),"Falta la fecha",IF(IF(ISNUMBER(C475),C475&lt;=0,TRUE),"Sin minutos",IF(AND(TRIM(B475)&lt;&gt;"",NOT(ISNUMBER(MATCH(TRIM(B475),TaskNames,0)))),"Tarea no válida","OK"))))</f>
        <v/>
      </c>
      <c r="F475" s="59">
        <f>IF(G475=1,J475-WEEKDAY(J475,2)+1,"")</f>
        <v/>
      </c>
      <c r="G475" s="60">
        <f>IF(E475="OK",1,0)</f>
        <v/>
      </c>
      <c r="H475" s="60">
        <f>IF(G475=1,IF(TRIM(B475)="",0,MATCH(TRIM(B475),TaskNames,0)),0)</f>
        <v/>
      </c>
      <c r="I475" s="60">
        <f>IF(G475=1,C475,0)</f>
        <v/>
      </c>
      <c r="J475" s="60">
        <f>IF(G475=1,INT(A475),0)</f>
        <v/>
      </c>
    </row>
    <row r="476">
      <c r="A476" s="32" t="n"/>
      <c r="B476" s="41" t="n"/>
      <c r="C476" s="35" t="n"/>
      <c r="D476" s="41" t="n"/>
      <c r="E476" s="55">
        <f>IF(COUNTA(A476:D476)=0,"",IF(NOT(ISNUMBER(A476)),"Falta la fecha",IF(IF(ISNUMBER(C476),C476&lt;=0,TRUE),"Sin minutos",IF(AND(TRIM(B476)&lt;&gt;"",NOT(ISNUMBER(MATCH(TRIM(B476),TaskNames,0)))),"Tarea no válida","OK"))))</f>
        <v/>
      </c>
      <c r="F476" s="59">
        <f>IF(G476=1,J476-WEEKDAY(J476,2)+1,"")</f>
        <v/>
      </c>
      <c r="G476" s="60">
        <f>IF(E476="OK",1,0)</f>
        <v/>
      </c>
      <c r="H476" s="60">
        <f>IF(G476=1,IF(TRIM(B476)="",0,MATCH(TRIM(B476),TaskNames,0)),0)</f>
        <v/>
      </c>
      <c r="I476" s="60">
        <f>IF(G476=1,C476,0)</f>
        <v/>
      </c>
      <c r="J476" s="60">
        <f>IF(G476=1,INT(A476),0)</f>
        <v/>
      </c>
    </row>
    <row r="477">
      <c r="A477" s="32" t="n"/>
      <c r="B477" s="41" t="n"/>
      <c r="C477" s="35" t="n"/>
      <c r="D477" s="41" t="n"/>
      <c r="E477" s="55">
        <f>IF(COUNTA(A477:D477)=0,"",IF(NOT(ISNUMBER(A477)),"Falta la fecha",IF(IF(ISNUMBER(C477),C477&lt;=0,TRUE),"Sin minutos",IF(AND(TRIM(B477)&lt;&gt;"",NOT(ISNUMBER(MATCH(TRIM(B477),TaskNames,0)))),"Tarea no válida","OK"))))</f>
        <v/>
      </c>
      <c r="F477" s="59">
        <f>IF(G477=1,J477-WEEKDAY(J477,2)+1,"")</f>
        <v/>
      </c>
      <c r="G477" s="60">
        <f>IF(E477="OK",1,0)</f>
        <v/>
      </c>
      <c r="H477" s="60">
        <f>IF(G477=1,IF(TRIM(B477)="",0,MATCH(TRIM(B477),TaskNames,0)),0)</f>
        <v/>
      </c>
      <c r="I477" s="60">
        <f>IF(G477=1,C477,0)</f>
        <v/>
      </c>
      <c r="J477" s="60">
        <f>IF(G477=1,INT(A477),0)</f>
        <v/>
      </c>
    </row>
    <row r="478">
      <c r="A478" s="32" t="n"/>
      <c r="B478" s="41" t="n"/>
      <c r="C478" s="35" t="n"/>
      <c r="D478" s="41" t="n"/>
      <c r="E478" s="55">
        <f>IF(COUNTA(A478:D478)=0,"",IF(NOT(ISNUMBER(A478)),"Falta la fecha",IF(IF(ISNUMBER(C478),C478&lt;=0,TRUE),"Sin minutos",IF(AND(TRIM(B478)&lt;&gt;"",NOT(ISNUMBER(MATCH(TRIM(B478),TaskNames,0)))),"Tarea no válida","OK"))))</f>
        <v/>
      </c>
      <c r="F478" s="59">
        <f>IF(G478=1,J478-WEEKDAY(J478,2)+1,"")</f>
        <v/>
      </c>
      <c r="G478" s="60">
        <f>IF(E478="OK",1,0)</f>
        <v/>
      </c>
      <c r="H478" s="60">
        <f>IF(G478=1,IF(TRIM(B478)="",0,MATCH(TRIM(B478),TaskNames,0)),0)</f>
        <v/>
      </c>
      <c r="I478" s="60">
        <f>IF(G478=1,C478,0)</f>
        <v/>
      </c>
      <c r="J478" s="60">
        <f>IF(G478=1,INT(A478),0)</f>
        <v/>
      </c>
    </row>
    <row r="479">
      <c r="A479" s="32" t="n"/>
      <c r="B479" s="41" t="n"/>
      <c r="C479" s="35" t="n"/>
      <c r="D479" s="41" t="n"/>
      <c r="E479" s="55">
        <f>IF(COUNTA(A479:D479)=0,"",IF(NOT(ISNUMBER(A479)),"Falta la fecha",IF(IF(ISNUMBER(C479),C479&lt;=0,TRUE),"Sin minutos",IF(AND(TRIM(B479)&lt;&gt;"",NOT(ISNUMBER(MATCH(TRIM(B479),TaskNames,0)))),"Tarea no válida","OK"))))</f>
        <v/>
      </c>
      <c r="F479" s="59">
        <f>IF(G479=1,J479-WEEKDAY(J479,2)+1,"")</f>
        <v/>
      </c>
      <c r="G479" s="60">
        <f>IF(E479="OK",1,0)</f>
        <v/>
      </c>
      <c r="H479" s="60">
        <f>IF(G479=1,IF(TRIM(B479)="",0,MATCH(TRIM(B479),TaskNames,0)),0)</f>
        <v/>
      </c>
      <c r="I479" s="60">
        <f>IF(G479=1,C479,0)</f>
        <v/>
      </c>
      <c r="J479" s="60">
        <f>IF(G479=1,INT(A479),0)</f>
        <v/>
      </c>
    </row>
    <row r="480">
      <c r="A480" s="32" t="n"/>
      <c r="B480" s="41" t="n"/>
      <c r="C480" s="35" t="n"/>
      <c r="D480" s="41" t="n"/>
      <c r="E480" s="55">
        <f>IF(COUNTA(A480:D480)=0,"",IF(NOT(ISNUMBER(A480)),"Falta la fecha",IF(IF(ISNUMBER(C480),C480&lt;=0,TRUE),"Sin minutos",IF(AND(TRIM(B480)&lt;&gt;"",NOT(ISNUMBER(MATCH(TRIM(B480),TaskNames,0)))),"Tarea no válida","OK"))))</f>
        <v/>
      </c>
      <c r="F480" s="59">
        <f>IF(G480=1,J480-WEEKDAY(J480,2)+1,"")</f>
        <v/>
      </c>
      <c r="G480" s="60">
        <f>IF(E480="OK",1,0)</f>
        <v/>
      </c>
      <c r="H480" s="60">
        <f>IF(G480=1,IF(TRIM(B480)="",0,MATCH(TRIM(B480),TaskNames,0)),0)</f>
        <v/>
      </c>
      <c r="I480" s="60">
        <f>IF(G480=1,C480,0)</f>
        <v/>
      </c>
      <c r="J480" s="60">
        <f>IF(G480=1,INT(A480),0)</f>
        <v/>
      </c>
    </row>
    <row r="481">
      <c r="A481" s="32" t="n"/>
      <c r="B481" s="41" t="n"/>
      <c r="C481" s="35" t="n"/>
      <c r="D481" s="41" t="n"/>
      <c r="E481" s="55">
        <f>IF(COUNTA(A481:D481)=0,"",IF(NOT(ISNUMBER(A481)),"Falta la fecha",IF(IF(ISNUMBER(C481),C481&lt;=0,TRUE),"Sin minutos",IF(AND(TRIM(B481)&lt;&gt;"",NOT(ISNUMBER(MATCH(TRIM(B481),TaskNames,0)))),"Tarea no válida","OK"))))</f>
        <v/>
      </c>
      <c r="F481" s="59">
        <f>IF(G481=1,J481-WEEKDAY(J481,2)+1,"")</f>
        <v/>
      </c>
      <c r="G481" s="60">
        <f>IF(E481="OK",1,0)</f>
        <v/>
      </c>
      <c r="H481" s="60">
        <f>IF(G481=1,IF(TRIM(B481)="",0,MATCH(TRIM(B481),TaskNames,0)),0)</f>
        <v/>
      </c>
      <c r="I481" s="60">
        <f>IF(G481=1,C481,0)</f>
        <v/>
      </c>
      <c r="J481" s="60">
        <f>IF(G481=1,INT(A481),0)</f>
        <v/>
      </c>
    </row>
    <row r="482">
      <c r="A482" s="32" t="n"/>
      <c r="B482" s="41" t="n"/>
      <c r="C482" s="35" t="n"/>
      <c r="D482" s="41" t="n"/>
      <c r="E482" s="55">
        <f>IF(COUNTA(A482:D482)=0,"",IF(NOT(ISNUMBER(A482)),"Falta la fecha",IF(IF(ISNUMBER(C482),C482&lt;=0,TRUE),"Sin minutos",IF(AND(TRIM(B482)&lt;&gt;"",NOT(ISNUMBER(MATCH(TRIM(B482),TaskNames,0)))),"Tarea no válida","OK"))))</f>
        <v/>
      </c>
      <c r="F482" s="59">
        <f>IF(G482=1,J482-WEEKDAY(J482,2)+1,"")</f>
        <v/>
      </c>
      <c r="G482" s="60">
        <f>IF(E482="OK",1,0)</f>
        <v/>
      </c>
      <c r="H482" s="60">
        <f>IF(G482=1,IF(TRIM(B482)="",0,MATCH(TRIM(B482),TaskNames,0)),0)</f>
        <v/>
      </c>
      <c r="I482" s="60">
        <f>IF(G482=1,C482,0)</f>
        <v/>
      </c>
      <c r="J482" s="60">
        <f>IF(G482=1,INT(A482),0)</f>
        <v/>
      </c>
    </row>
    <row r="483">
      <c r="A483" s="32" t="n"/>
      <c r="B483" s="41" t="n"/>
      <c r="C483" s="35" t="n"/>
      <c r="D483" s="41" t="n"/>
      <c r="E483" s="55">
        <f>IF(COUNTA(A483:D483)=0,"",IF(NOT(ISNUMBER(A483)),"Falta la fecha",IF(IF(ISNUMBER(C483),C483&lt;=0,TRUE),"Sin minutos",IF(AND(TRIM(B483)&lt;&gt;"",NOT(ISNUMBER(MATCH(TRIM(B483),TaskNames,0)))),"Tarea no válida","OK"))))</f>
        <v/>
      </c>
      <c r="F483" s="59">
        <f>IF(G483=1,J483-WEEKDAY(J483,2)+1,"")</f>
        <v/>
      </c>
      <c r="G483" s="60">
        <f>IF(E483="OK",1,0)</f>
        <v/>
      </c>
      <c r="H483" s="60">
        <f>IF(G483=1,IF(TRIM(B483)="",0,MATCH(TRIM(B483),TaskNames,0)),0)</f>
        <v/>
      </c>
      <c r="I483" s="60">
        <f>IF(G483=1,C483,0)</f>
        <v/>
      </c>
      <c r="J483" s="60">
        <f>IF(G483=1,INT(A483),0)</f>
        <v/>
      </c>
    </row>
    <row r="484">
      <c r="A484" s="32" t="n"/>
      <c r="B484" s="41" t="n"/>
      <c r="C484" s="35" t="n"/>
      <c r="D484" s="41" t="n"/>
      <c r="E484" s="55">
        <f>IF(COUNTA(A484:D484)=0,"",IF(NOT(ISNUMBER(A484)),"Falta la fecha",IF(IF(ISNUMBER(C484),C484&lt;=0,TRUE),"Sin minutos",IF(AND(TRIM(B484)&lt;&gt;"",NOT(ISNUMBER(MATCH(TRIM(B484),TaskNames,0)))),"Tarea no válida","OK"))))</f>
        <v/>
      </c>
      <c r="F484" s="59">
        <f>IF(G484=1,J484-WEEKDAY(J484,2)+1,"")</f>
        <v/>
      </c>
      <c r="G484" s="60">
        <f>IF(E484="OK",1,0)</f>
        <v/>
      </c>
      <c r="H484" s="60">
        <f>IF(G484=1,IF(TRIM(B484)="",0,MATCH(TRIM(B484),TaskNames,0)),0)</f>
        <v/>
      </c>
      <c r="I484" s="60">
        <f>IF(G484=1,C484,0)</f>
        <v/>
      </c>
      <c r="J484" s="60">
        <f>IF(G484=1,INT(A484),0)</f>
        <v/>
      </c>
    </row>
    <row r="485">
      <c r="A485" s="32" t="n"/>
      <c r="B485" s="41" t="n"/>
      <c r="C485" s="35" t="n"/>
      <c r="D485" s="41" t="n"/>
      <c r="E485" s="55">
        <f>IF(COUNTA(A485:D485)=0,"",IF(NOT(ISNUMBER(A485)),"Falta la fecha",IF(IF(ISNUMBER(C485),C485&lt;=0,TRUE),"Sin minutos",IF(AND(TRIM(B485)&lt;&gt;"",NOT(ISNUMBER(MATCH(TRIM(B485),TaskNames,0)))),"Tarea no válida","OK"))))</f>
        <v/>
      </c>
      <c r="F485" s="59">
        <f>IF(G485=1,J485-WEEKDAY(J485,2)+1,"")</f>
        <v/>
      </c>
      <c r="G485" s="60">
        <f>IF(E485="OK",1,0)</f>
        <v/>
      </c>
      <c r="H485" s="60">
        <f>IF(G485=1,IF(TRIM(B485)="",0,MATCH(TRIM(B485),TaskNames,0)),0)</f>
        <v/>
      </c>
      <c r="I485" s="60">
        <f>IF(G485=1,C485,0)</f>
        <v/>
      </c>
      <c r="J485" s="60">
        <f>IF(G485=1,INT(A485),0)</f>
        <v/>
      </c>
    </row>
    <row r="486">
      <c r="A486" s="32" t="n"/>
      <c r="B486" s="41" t="n"/>
      <c r="C486" s="35" t="n"/>
      <c r="D486" s="41" t="n"/>
      <c r="E486" s="55">
        <f>IF(COUNTA(A486:D486)=0,"",IF(NOT(ISNUMBER(A486)),"Falta la fecha",IF(IF(ISNUMBER(C486),C486&lt;=0,TRUE),"Sin minutos",IF(AND(TRIM(B486)&lt;&gt;"",NOT(ISNUMBER(MATCH(TRIM(B486),TaskNames,0)))),"Tarea no válida","OK"))))</f>
        <v/>
      </c>
      <c r="F486" s="59">
        <f>IF(G486=1,J486-WEEKDAY(J486,2)+1,"")</f>
        <v/>
      </c>
      <c r="G486" s="60">
        <f>IF(E486="OK",1,0)</f>
        <v/>
      </c>
      <c r="H486" s="60">
        <f>IF(G486=1,IF(TRIM(B486)="",0,MATCH(TRIM(B486),TaskNames,0)),0)</f>
        <v/>
      </c>
      <c r="I486" s="60">
        <f>IF(G486=1,C486,0)</f>
        <v/>
      </c>
      <c r="J486" s="60">
        <f>IF(G486=1,INT(A486),0)</f>
        <v/>
      </c>
    </row>
    <row r="487">
      <c r="A487" s="32" t="n"/>
      <c r="B487" s="41" t="n"/>
      <c r="C487" s="35" t="n"/>
      <c r="D487" s="41" t="n"/>
      <c r="E487" s="55">
        <f>IF(COUNTA(A487:D487)=0,"",IF(NOT(ISNUMBER(A487)),"Falta la fecha",IF(IF(ISNUMBER(C487),C487&lt;=0,TRUE),"Sin minutos",IF(AND(TRIM(B487)&lt;&gt;"",NOT(ISNUMBER(MATCH(TRIM(B487),TaskNames,0)))),"Tarea no válida","OK"))))</f>
        <v/>
      </c>
      <c r="F487" s="59">
        <f>IF(G487=1,J487-WEEKDAY(J487,2)+1,"")</f>
        <v/>
      </c>
      <c r="G487" s="60">
        <f>IF(E487="OK",1,0)</f>
        <v/>
      </c>
      <c r="H487" s="60">
        <f>IF(G487=1,IF(TRIM(B487)="",0,MATCH(TRIM(B487),TaskNames,0)),0)</f>
        <v/>
      </c>
      <c r="I487" s="60">
        <f>IF(G487=1,C487,0)</f>
        <v/>
      </c>
      <c r="J487" s="60">
        <f>IF(G487=1,INT(A487),0)</f>
        <v/>
      </c>
    </row>
    <row r="488">
      <c r="A488" s="32" t="n"/>
      <c r="B488" s="41" t="n"/>
      <c r="C488" s="35" t="n"/>
      <c r="D488" s="41" t="n"/>
      <c r="E488" s="55">
        <f>IF(COUNTA(A488:D488)=0,"",IF(NOT(ISNUMBER(A488)),"Falta la fecha",IF(IF(ISNUMBER(C488),C488&lt;=0,TRUE),"Sin minutos",IF(AND(TRIM(B488)&lt;&gt;"",NOT(ISNUMBER(MATCH(TRIM(B488),TaskNames,0)))),"Tarea no válida","OK"))))</f>
        <v/>
      </c>
      <c r="F488" s="59">
        <f>IF(G488=1,J488-WEEKDAY(J488,2)+1,"")</f>
        <v/>
      </c>
      <c r="G488" s="60">
        <f>IF(E488="OK",1,0)</f>
        <v/>
      </c>
      <c r="H488" s="60">
        <f>IF(G488=1,IF(TRIM(B488)="",0,MATCH(TRIM(B488),TaskNames,0)),0)</f>
        <v/>
      </c>
      <c r="I488" s="60">
        <f>IF(G488=1,C488,0)</f>
        <v/>
      </c>
      <c r="J488" s="60">
        <f>IF(G488=1,INT(A488),0)</f>
        <v/>
      </c>
    </row>
    <row r="489">
      <c r="A489" s="32" t="n"/>
      <c r="B489" s="41" t="n"/>
      <c r="C489" s="35" t="n"/>
      <c r="D489" s="41" t="n"/>
      <c r="E489" s="55">
        <f>IF(COUNTA(A489:D489)=0,"",IF(NOT(ISNUMBER(A489)),"Falta la fecha",IF(IF(ISNUMBER(C489),C489&lt;=0,TRUE),"Sin minutos",IF(AND(TRIM(B489)&lt;&gt;"",NOT(ISNUMBER(MATCH(TRIM(B489),TaskNames,0)))),"Tarea no válida","OK"))))</f>
        <v/>
      </c>
      <c r="F489" s="59">
        <f>IF(G489=1,J489-WEEKDAY(J489,2)+1,"")</f>
        <v/>
      </c>
      <c r="G489" s="60">
        <f>IF(E489="OK",1,0)</f>
        <v/>
      </c>
      <c r="H489" s="60">
        <f>IF(G489=1,IF(TRIM(B489)="",0,MATCH(TRIM(B489),TaskNames,0)),0)</f>
        <v/>
      </c>
      <c r="I489" s="60">
        <f>IF(G489=1,C489,0)</f>
        <v/>
      </c>
      <c r="J489" s="60">
        <f>IF(G489=1,INT(A489),0)</f>
        <v/>
      </c>
    </row>
    <row r="490">
      <c r="A490" s="32" t="n"/>
      <c r="B490" s="41" t="n"/>
      <c r="C490" s="35" t="n"/>
      <c r="D490" s="41" t="n"/>
      <c r="E490" s="55">
        <f>IF(COUNTA(A490:D490)=0,"",IF(NOT(ISNUMBER(A490)),"Falta la fecha",IF(IF(ISNUMBER(C490),C490&lt;=0,TRUE),"Sin minutos",IF(AND(TRIM(B490)&lt;&gt;"",NOT(ISNUMBER(MATCH(TRIM(B490),TaskNames,0)))),"Tarea no válida","OK"))))</f>
        <v/>
      </c>
      <c r="F490" s="59">
        <f>IF(G490=1,J490-WEEKDAY(J490,2)+1,"")</f>
        <v/>
      </c>
      <c r="G490" s="60">
        <f>IF(E490="OK",1,0)</f>
        <v/>
      </c>
      <c r="H490" s="60">
        <f>IF(G490=1,IF(TRIM(B490)="",0,MATCH(TRIM(B490),TaskNames,0)),0)</f>
        <v/>
      </c>
      <c r="I490" s="60">
        <f>IF(G490=1,C490,0)</f>
        <v/>
      </c>
      <c r="J490" s="60">
        <f>IF(G490=1,INT(A490),0)</f>
        <v/>
      </c>
    </row>
    <row r="491">
      <c r="A491" s="32" t="n"/>
      <c r="B491" s="41" t="n"/>
      <c r="C491" s="35" t="n"/>
      <c r="D491" s="41" t="n"/>
      <c r="E491" s="55">
        <f>IF(COUNTA(A491:D491)=0,"",IF(NOT(ISNUMBER(A491)),"Falta la fecha",IF(IF(ISNUMBER(C491),C491&lt;=0,TRUE),"Sin minutos",IF(AND(TRIM(B491)&lt;&gt;"",NOT(ISNUMBER(MATCH(TRIM(B491),TaskNames,0)))),"Tarea no válida","OK"))))</f>
        <v/>
      </c>
      <c r="F491" s="59">
        <f>IF(G491=1,J491-WEEKDAY(J491,2)+1,"")</f>
        <v/>
      </c>
      <c r="G491" s="60">
        <f>IF(E491="OK",1,0)</f>
        <v/>
      </c>
      <c r="H491" s="60">
        <f>IF(G491=1,IF(TRIM(B491)="",0,MATCH(TRIM(B491),TaskNames,0)),0)</f>
        <v/>
      </c>
      <c r="I491" s="60">
        <f>IF(G491=1,C491,0)</f>
        <v/>
      </c>
      <c r="J491" s="60">
        <f>IF(G491=1,INT(A491),0)</f>
        <v/>
      </c>
    </row>
    <row r="492">
      <c r="A492" s="32" t="n"/>
      <c r="B492" s="41" t="n"/>
      <c r="C492" s="35" t="n"/>
      <c r="D492" s="41" t="n"/>
      <c r="E492" s="55">
        <f>IF(COUNTA(A492:D492)=0,"",IF(NOT(ISNUMBER(A492)),"Falta la fecha",IF(IF(ISNUMBER(C492),C492&lt;=0,TRUE),"Sin minutos",IF(AND(TRIM(B492)&lt;&gt;"",NOT(ISNUMBER(MATCH(TRIM(B492),TaskNames,0)))),"Tarea no válida","OK"))))</f>
        <v/>
      </c>
      <c r="F492" s="59">
        <f>IF(G492=1,J492-WEEKDAY(J492,2)+1,"")</f>
        <v/>
      </c>
      <c r="G492" s="60">
        <f>IF(E492="OK",1,0)</f>
        <v/>
      </c>
      <c r="H492" s="60">
        <f>IF(G492=1,IF(TRIM(B492)="",0,MATCH(TRIM(B492),TaskNames,0)),0)</f>
        <v/>
      </c>
      <c r="I492" s="60">
        <f>IF(G492=1,C492,0)</f>
        <v/>
      </c>
      <c r="J492" s="60">
        <f>IF(G492=1,INT(A492),0)</f>
        <v/>
      </c>
    </row>
    <row r="493">
      <c r="A493" s="32" t="n"/>
      <c r="B493" s="41" t="n"/>
      <c r="C493" s="35" t="n"/>
      <c r="D493" s="41" t="n"/>
      <c r="E493" s="55">
        <f>IF(COUNTA(A493:D493)=0,"",IF(NOT(ISNUMBER(A493)),"Falta la fecha",IF(IF(ISNUMBER(C493),C493&lt;=0,TRUE),"Sin minutos",IF(AND(TRIM(B493)&lt;&gt;"",NOT(ISNUMBER(MATCH(TRIM(B493),TaskNames,0)))),"Tarea no válida","OK"))))</f>
        <v/>
      </c>
      <c r="F493" s="59">
        <f>IF(G493=1,J493-WEEKDAY(J493,2)+1,"")</f>
        <v/>
      </c>
      <c r="G493" s="60">
        <f>IF(E493="OK",1,0)</f>
        <v/>
      </c>
      <c r="H493" s="60">
        <f>IF(G493=1,IF(TRIM(B493)="",0,MATCH(TRIM(B493),TaskNames,0)),0)</f>
        <v/>
      </c>
      <c r="I493" s="60">
        <f>IF(G493=1,C493,0)</f>
        <v/>
      </c>
      <c r="J493" s="60">
        <f>IF(G493=1,INT(A493),0)</f>
        <v/>
      </c>
    </row>
    <row r="494">
      <c r="A494" s="32" t="n"/>
      <c r="B494" s="41" t="n"/>
      <c r="C494" s="35" t="n"/>
      <c r="D494" s="41" t="n"/>
      <c r="E494" s="55">
        <f>IF(COUNTA(A494:D494)=0,"",IF(NOT(ISNUMBER(A494)),"Falta la fecha",IF(IF(ISNUMBER(C494),C494&lt;=0,TRUE),"Sin minutos",IF(AND(TRIM(B494)&lt;&gt;"",NOT(ISNUMBER(MATCH(TRIM(B494),TaskNames,0)))),"Tarea no válida","OK"))))</f>
        <v/>
      </c>
      <c r="F494" s="59">
        <f>IF(G494=1,J494-WEEKDAY(J494,2)+1,"")</f>
        <v/>
      </c>
      <c r="G494" s="60">
        <f>IF(E494="OK",1,0)</f>
        <v/>
      </c>
      <c r="H494" s="60">
        <f>IF(G494=1,IF(TRIM(B494)="",0,MATCH(TRIM(B494),TaskNames,0)),0)</f>
        <v/>
      </c>
      <c r="I494" s="60">
        <f>IF(G494=1,C494,0)</f>
        <v/>
      </c>
      <c r="J494" s="60">
        <f>IF(G494=1,INT(A494),0)</f>
        <v/>
      </c>
    </row>
    <row r="495">
      <c r="A495" s="32" t="n"/>
      <c r="B495" s="41" t="n"/>
      <c r="C495" s="35" t="n"/>
      <c r="D495" s="41" t="n"/>
      <c r="E495" s="55">
        <f>IF(COUNTA(A495:D495)=0,"",IF(NOT(ISNUMBER(A495)),"Falta la fecha",IF(IF(ISNUMBER(C495),C495&lt;=0,TRUE),"Sin minutos",IF(AND(TRIM(B495)&lt;&gt;"",NOT(ISNUMBER(MATCH(TRIM(B495),TaskNames,0)))),"Tarea no válida","OK"))))</f>
        <v/>
      </c>
      <c r="F495" s="59">
        <f>IF(G495=1,J495-WEEKDAY(J495,2)+1,"")</f>
        <v/>
      </c>
      <c r="G495" s="60">
        <f>IF(E495="OK",1,0)</f>
        <v/>
      </c>
      <c r="H495" s="60">
        <f>IF(G495=1,IF(TRIM(B495)="",0,MATCH(TRIM(B495),TaskNames,0)),0)</f>
        <v/>
      </c>
      <c r="I495" s="60">
        <f>IF(G495=1,C495,0)</f>
        <v/>
      </c>
      <c r="J495" s="60">
        <f>IF(G495=1,INT(A495),0)</f>
        <v/>
      </c>
    </row>
    <row r="496">
      <c r="A496" s="32" t="n"/>
      <c r="B496" s="41" t="n"/>
      <c r="C496" s="35" t="n"/>
      <c r="D496" s="41" t="n"/>
      <c r="E496" s="55">
        <f>IF(COUNTA(A496:D496)=0,"",IF(NOT(ISNUMBER(A496)),"Falta la fecha",IF(IF(ISNUMBER(C496),C496&lt;=0,TRUE),"Sin minutos",IF(AND(TRIM(B496)&lt;&gt;"",NOT(ISNUMBER(MATCH(TRIM(B496),TaskNames,0)))),"Tarea no válida","OK"))))</f>
        <v/>
      </c>
      <c r="F496" s="59">
        <f>IF(G496=1,J496-WEEKDAY(J496,2)+1,"")</f>
        <v/>
      </c>
      <c r="G496" s="60">
        <f>IF(E496="OK",1,0)</f>
        <v/>
      </c>
      <c r="H496" s="60">
        <f>IF(G496=1,IF(TRIM(B496)="",0,MATCH(TRIM(B496),TaskNames,0)),0)</f>
        <v/>
      </c>
      <c r="I496" s="60">
        <f>IF(G496=1,C496,0)</f>
        <v/>
      </c>
      <c r="J496" s="60">
        <f>IF(G496=1,INT(A496),0)</f>
        <v/>
      </c>
    </row>
    <row r="497">
      <c r="A497" s="32" t="n"/>
      <c r="B497" s="41" t="n"/>
      <c r="C497" s="35" t="n"/>
      <c r="D497" s="41" t="n"/>
      <c r="E497" s="55">
        <f>IF(COUNTA(A497:D497)=0,"",IF(NOT(ISNUMBER(A497)),"Falta la fecha",IF(IF(ISNUMBER(C497),C497&lt;=0,TRUE),"Sin minutos",IF(AND(TRIM(B497)&lt;&gt;"",NOT(ISNUMBER(MATCH(TRIM(B497),TaskNames,0)))),"Tarea no válida","OK"))))</f>
        <v/>
      </c>
      <c r="F497" s="59">
        <f>IF(G497=1,J497-WEEKDAY(J497,2)+1,"")</f>
        <v/>
      </c>
      <c r="G497" s="60">
        <f>IF(E497="OK",1,0)</f>
        <v/>
      </c>
      <c r="H497" s="60">
        <f>IF(G497=1,IF(TRIM(B497)="",0,MATCH(TRIM(B497),TaskNames,0)),0)</f>
        <v/>
      </c>
      <c r="I497" s="60">
        <f>IF(G497=1,C497,0)</f>
        <v/>
      </c>
      <c r="J497" s="60">
        <f>IF(G497=1,INT(A497),0)</f>
        <v/>
      </c>
    </row>
    <row r="498">
      <c r="A498" s="32" t="n"/>
      <c r="B498" s="41" t="n"/>
      <c r="C498" s="35" t="n"/>
      <c r="D498" s="41" t="n"/>
      <c r="E498" s="55">
        <f>IF(COUNTA(A498:D498)=0,"",IF(NOT(ISNUMBER(A498)),"Falta la fecha",IF(IF(ISNUMBER(C498),C498&lt;=0,TRUE),"Sin minutos",IF(AND(TRIM(B498)&lt;&gt;"",NOT(ISNUMBER(MATCH(TRIM(B498),TaskNames,0)))),"Tarea no válida","OK"))))</f>
        <v/>
      </c>
      <c r="F498" s="59">
        <f>IF(G498=1,J498-WEEKDAY(J498,2)+1,"")</f>
        <v/>
      </c>
      <c r="G498" s="60">
        <f>IF(E498="OK",1,0)</f>
        <v/>
      </c>
      <c r="H498" s="60">
        <f>IF(G498=1,IF(TRIM(B498)="",0,MATCH(TRIM(B498),TaskNames,0)),0)</f>
        <v/>
      </c>
      <c r="I498" s="60">
        <f>IF(G498=1,C498,0)</f>
        <v/>
      </c>
      <c r="J498" s="60">
        <f>IF(G498=1,INT(A498),0)</f>
        <v/>
      </c>
    </row>
    <row r="499">
      <c r="A499" s="32" t="n"/>
      <c r="B499" s="41" t="n"/>
      <c r="C499" s="35" t="n"/>
      <c r="D499" s="41" t="n"/>
      <c r="E499" s="55">
        <f>IF(COUNTA(A499:D499)=0,"",IF(NOT(ISNUMBER(A499)),"Falta la fecha",IF(IF(ISNUMBER(C499),C499&lt;=0,TRUE),"Sin minutos",IF(AND(TRIM(B499)&lt;&gt;"",NOT(ISNUMBER(MATCH(TRIM(B499),TaskNames,0)))),"Tarea no válida","OK"))))</f>
        <v/>
      </c>
      <c r="F499" s="59">
        <f>IF(G499=1,J499-WEEKDAY(J499,2)+1,"")</f>
        <v/>
      </c>
      <c r="G499" s="60">
        <f>IF(E499="OK",1,0)</f>
        <v/>
      </c>
      <c r="H499" s="60">
        <f>IF(G499=1,IF(TRIM(B499)="",0,MATCH(TRIM(B499),TaskNames,0)),0)</f>
        <v/>
      </c>
      <c r="I499" s="60">
        <f>IF(G499=1,C499,0)</f>
        <v/>
      </c>
      <c r="J499" s="60">
        <f>IF(G499=1,INT(A499),0)</f>
        <v/>
      </c>
    </row>
    <row r="500">
      <c r="A500" s="32" t="n"/>
      <c r="B500" s="41" t="n"/>
      <c r="C500" s="35" t="n"/>
      <c r="D500" s="41" t="n"/>
      <c r="E500" s="55">
        <f>IF(COUNTA(A500:D500)=0,"",IF(NOT(ISNUMBER(A500)),"Falta la fecha",IF(IF(ISNUMBER(C500),C500&lt;=0,TRUE),"Sin minutos",IF(AND(TRIM(B500)&lt;&gt;"",NOT(ISNUMBER(MATCH(TRIM(B500),TaskNames,0)))),"Tarea no válida","OK"))))</f>
        <v/>
      </c>
      <c r="F500" s="59">
        <f>IF(G500=1,J500-WEEKDAY(J500,2)+1,"")</f>
        <v/>
      </c>
      <c r="G500" s="60">
        <f>IF(E500="OK",1,0)</f>
        <v/>
      </c>
      <c r="H500" s="60">
        <f>IF(G500=1,IF(TRIM(B500)="",0,MATCH(TRIM(B500),TaskNames,0)),0)</f>
        <v/>
      </c>
      <c r="I500" s="60">
        <f>IF(G500=1,C500,0)</f>
        <v/>
      </c>
      <c r="J500" s="60">
        <f>IF(G500=1,INT(A500),0)</f>
        <v/>
      </c>
    </row>
    <row r="501">
      <c r="A501" s="32" t="n"/>
      <c r="B501" s="41" t="n"/>
      <c r="C501" s="35" t="n"/>
      <c r="D501" s="41" t="n"/>
      <c r="E501" s="55">
        <f>IF(COUNTA(A501:D501)=0,"",IF(NOT(ISNUMBER(A501)),"Falta la fecha",IF(IF(ISNUMBER(C501),C501&lt;=0,TRUE),"Sin minutos",IF(AND(TRIM(B501)&lt;&gt;"",NOT(ISNUMBER(MATCH(TRIM(B501),TaskNames,0)))),"Tarea no válida","OK"))))</f>
        <v/>
      </c>
      <c r="F501" s="59">
        <f>IF(G501=1,J501-WEEKDAY(J501,2)+1,"")</f>
        <v/>
      </c>
      <c r="G501" s="60">
        <f>IF(E501="OK",1,0)</f>
        <v/>
      </c>
      <c r="H501" s="60">
        <f>IF(G501=1,IF(TRIM(B501)="",0,MATCH(TRIM(B501),TaskNames,0)),0)</f>
        <v/>
      </c>
      <c r="I501" s="60">
        <f>IF(G501=1,C501,0)</f>
        <v/>
      </c>
      <c r="J501" s="60">
        <f>IF(G501=1,INT(A501),0)</f>
        <v/>
      </c>
    </row>
    <row r="502">
      <c r="A502" s="32" t="n"/>
      <c r="B502" s="41" t="n"/>
      <c r="C502" s="35" t="n"/>
      <c r="D502" s="41" t="n"/>
      <c r="E502" s="55">
        <f>IF(COUNTA(A502:D502)=0,"",IF(NOT(ISNUMBER(A502)),"Falta la fecha",IF(IF(ISNUMBER(C502),C502&lt;=0,TRUE),"Sin minutos",IF(AND(TRIM(B502)&lt;&gt;"",NOT(ISNUMBER(MATCH(TRIM(B502),TaskNames,0)))),"Tarea no válida","OK"))))</f>
        <v/>
      </c>
      <c r="F502" s="59">
        <f>IF(G502=1,J502-WEEKDAY(J502,2)+1,"")</f>
        <v/>
      </c>
      <c r="G502" s="60">
        <f>IF(E502="OK",1,0)</f>
        <v/>
      </c>
      <c r="H502" s="60">
        <f>IF(G502=1,IF(TRIM(B502)="",0,MATCH(TRIM(B502),TaskNames,0)),0)</f>
        <v/>
      </c>
      <c r="I502" s="60">
        <f>IF(G502=1,C502,0)</f>
        <v/>
      </c>
      <c r="J502" s="60">
        <f>IF(G502=1,INT(A502),0)</f>
        <v/>
      </c>
    </row>
    <row r="503">
      <c r="A503" s="32" t="n"/>
      <c r="B503" s="41" t="n"/>
      <c r="C503" s="35" t="n"/>
      <c r="D503" s="41" t="n"/>
      <c r="E503" s="55">
        <f>IF(COUNTA(A503:D503)=0,"",IF(NOT(ISNUMBER(A503)),"Falta la fecha",IF(IF(ISNUMBER(C503),C503&lt;=0,TRUE),"Sin minutos",IF(AND(TRIM(B503)&lt;&gt;"",NOT(ISNUMBER(MATCH(TRIM(B503),TaskNames,0)))),"Tarea no válida","OK"))))</f>
        <v/>
      </c>
      <c r="F503" s="59">
        <f>IF(G503=1,J503-WEEKDAY(J503,2)+1,"")</f>
        <v/>
      </c>
      <c r="G503" s="60">
        <f>IF(E503="OK",1,0)</f>
        <v/>
      </c>
      <c r="H503" s="60">
        <f>IF(G503=1,IF(TRIM(B503)="",0,MATCH(TRIM(B503),TaskNames,0)),0)</f>
        <v/>
      </c>
      <c r="I503" s="60">
        <f>IF(G503=1,C503,0)</f>
        <v/>
      </c>
      <c r="J503" s="60">
        <f>IF(G503=1,INT(A503),0)</f>
        <v/>
      </c>
    </row>
    <row r="504">
      <c r="A504" s="32" t="n"/>
      <c r="B504" s="41" t="n"/>
      <c r="C504" s="35" t="n"/>
      <c r="D504" s="41" t="n"/>
      <c r="E504" s="55">
        <f>IF(COUNTA(A504:D504)=0,"",IF(NOT(ISNUMBER(A504)),"Falta la fecha",IF(IF(ISNUMBER(C504),C504&lt;=0,TRUE),"Sin minutos",IF(AND(TRIM(B504)&lt;&gt;"",NOT(ISNUMBER(MATCH(TRIM(B504),TaskNames,0)))),"Tarea no válida","OK"))))</f>
        <v/>
      </c>
      <c r="F504" s="59">
        <f>IF(G504=1,J504-WEEKDAY(J504,2)+1,"")</f>
        <v/>
      </c>
      <c r="G504" s="60">
        <f>IF(E504="OK",1,0)</f>
        <v/>
      </c>
      <c r="H504" s="60">
        <f>IF(G504=1,IF(TRIM(B504)="",0,MATCH(TRIM(B504),TaskNames,0)),0)</f>
        <v/>
      </c>
      <c r="I504" s="60">
        <f>IF(G504=1,C504,0)</f>
        <v/>
      </c>
      <c r="J504" s="60">
        <f>IF(G504=1,INT(A504),0)</f>
        <v/>
      </c>
    </row>
    <row r="505">
      <c r="A505" s="32" t="n"/>
      <c r="B505" s="41" t="n"/>
      <c r="C505" s="35" t="n"/>
      <c r="D505" s="41" t="n"/>
      <c r="E505" s="55">
        <f>IF(COUNTA(A505:D505)=0,"",IF(NOT(ISNUMBER(A505)),"Falta la fecha",IF(IF(ISNUMBER(C505),C505&lt;=0,TRUE),"Sin minutos",IF(AND(TRIM(B505)&lt;&gt;"",NOT(ISNUMBER(MATCH(TRIM(B505),TaskNames,0)))),"Tarea no válida","OK"))))</f>
        <v/>
      </c>
      <c r="F505" s="59">
        <f>IF(G505=1,J505-WEEKDAY(J505,2)+1,"")</f>
        <v/>
      </c>
      <c r="G505" s="60">
        <f>IF(E505="OK",1,0)</f>
        <v/>
      </c>
      <c r="H505" s="60">
        <f>IF(G505=1,IF(TRIM(B505)="",0,MATCH(TRIM(B505),TaskNames,0)),0)</f>
        <v/>
      </c>
      <c r="I505" s="60">
        <f>IF(G505=1,C505,0)</f>
        <v/>
      </c>
      <c r="J505" s="60">
        <f>IF(G505=1,INT(A505),0)</f>
        <v/>
      </c>
    </row>
    <row r="506">
      <c r="A506" s="32" t="n"/>
      <c r="B506" s="41" t="n"/>
      <c r="C506" s="35" t="n"/>
      <c r="D506" s="41" t="n"/>
      <c r="E506" s="55">
        <f>IF(COUNTA(A506:D506)=0,"",IF(NOT(ISNUMBER(A506)),"Falta la fecha",IF(IF(ISNUMBER(C506),C506&lt;=0,TRUE),"Sin minutos",IF(AND(TRIM(B506)&lt;&gt;"",NOT(ISNUMBER(MATCH(TRIM(B506),TaskNames,0)))),"Tarea no válida","OK"))))</f>
        <v/>
      </c>
      <c r="F506" s="59">
        <f>IF(G506=1,J506-WEEKDAY(J506,2)+1,"")</f>
        <v/>
      </c>
      <c r="G506" s="60">
        <f>IF(E506="OK",1,0)</f>
        <v/>
      </c>
      <c r="H506" s="60">
        <f>IF(G506=1,IF(TRIM(B506)="",0,MATCH(TRIM(B506),TaskNames,0)),0)</f>
        <v/>
      </c>
      <c r="I506" s="60">
        <f>IF(G506=1,C506,0)</f>
        <v/>
      </c>
      <c r="J506" s="60">
        <f>IF(G506=1,INT(A506),0)</f>
        <v/>
      </c>
    </row>
  </sheetData>
  <conditionalFormatting sqref="E7:E506">
    <cfRule type="expression" priority="1" dxfId="3">
      <formula>AND(E7&lt;&gt;"",E7&lt;&gt;"OK")</formula>
    </cfRule>
  </conditionalFormatting>
  <dataValidations count="3">
    <dataValidation sqref="A7:A506" showDropDown="0" showInputMessage="0" showErrorMessage="1" allowBlank="1" errorTitle="Fecha" error="Escribe una fecha." type="date" operator="greaterThan">
      <formula1>1</formula1>
    </dataValidation>
    <dataValidation sqref="B7:B506" showDropDown="0" showInputMessage="0" showErrorMessage="1" allowBlank="1" errorTitle="Tarea" error="Esta tarea no está en la lista. La línea no contará." type="list" errorStyle="warning">
      <formula1>=ListTarea</formula1>
    </dataValidation>
    <dataValidation sqref="C7:C506" showDropDown="0" showInputMessage="0" showErrorMessage="1" allowBlank="1" errorTitle="Minutos" error="Escribe los minutos como número entero." type="whole" operator="greaterThan">
      <formula1>0</formula1>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001F3A5F"/>
    <outlinePr summaryBelow="1" summaryRight="1"/>
    <pageSetUpPr fitToPage="1"/>
  </sheetPr>
  <dimension ref="A1:J506"/>
  <sheetViews>
    <sheetView zoomScale="100" workbookViewId="0">
      <pane ySplit="6" topLeftCell="A7" activePane="bottomLeft" state="frozen"/>
      <selection pane="bottomLeft" activeCell="A1" sqref="A1"/>
    </sheetView>
  </sheetViews>
  <sheetFormatPr baseColWidth="8" defaultRowHeight="15"/>
  <cols>
    <col width="14" customWidth="1" min="1" max="1"/>
    <col width="30" customWidth="1" min="2" max="2"/>
    <col width="26" customWidth="1" min="3" max="3"/>
    <col width="62" customWidth="1" min="4" max="4"/>
    <col width="24" customWidth="1" min="5" max="5"/>
    <col width="14" customWidth="1" min="6" max="6"/>
    <col width="28" customWidth="1" min="7" max="7"/>
    <col hidden="1" width="9" customWidth="1" min="8" max="8"/>
    <col hidden="1" width="9" customWidth="1" min="9" max="9"/>
    <col hidden="1" width="9" customWidth="1" min="10" max="10"/>
  </cols>
  <sheetData>
    <row r="1">
      <c r="A1" s="1" t="inlineStr">
        <is>
          <t>Errores</t>
        </is>
      </c>
    </row>
    <row r="2">
      <c r="A2" s="2" t="inlineStr">
        <is>
          <t>Una línea por cada pregunta que falles: la fecha, la tarea, el tema y, con tus palabras, qué falló y qué idea correcta quieres recordar. Cuando lo repases, elige Repasado.</t>
        </is>
      </c>
    </row>
    <row r="3">
      <c r="A3" s="13" t="inlineStr">
        <is>
          <t>Errores contados</t>
        </is>
      </c>
      <c r="C3" s="58">
        <f>SUM(H7:H506)</f>
        <v/>
      </c>
      <c r="D3" s="13" t="inlineStr">
        <is>
          <t>Sin repasar</t>
        </is>
      </c>
      <c r="E3" s="58">
        <f>SUM(J7:J506)</f>
        <v/>
      </c>
    </row>
    <row r="4">
      <c r="A4" s="2" t="inlineStr">
        <is>
          <t>Escribe los textos con tus palabras. La columna G dice si la línea cuenta. Las columnas H a J están ocultas.</t>
        </is>
      </c>
    </row>
    <row r="6" ht="30" customHeight="1">
      <c r="A6" s="30" t="inlineStr">
        <is>
          <t>Fecha</t>
        </is>
      </c>
      <c r="B6" s="30" t="inlineStr">
        <is>
          <t>Tarea</t>
        </is>
      </c>
      <c r="C6" s="30" t="inlineStr">
        <is>
          <t>Tema</t>
        </is>
      </c>
      <c r="D6" s="30" t="inlineStr">
        <is>
          <t>Qué falló y qué recordar (tus palabras)</t>
        </is>
      </c>
      <c r="E6" s="30" t="inlineStr">
        <is>
          <t>Tipo de error</t>
        </is>
      </c>
      <c r="F6" s="30" t="inlineStr">
        <is>
          <t>Estado</t>
        </is>
      </c>
      <c r="G6" s="31" t="inlineStr">
        <is>
          <t>Comprobación</t>
        </is>
      </c>
      <c r="H6" s="31" t="inlineStr">
        <is>
          <t>Auxiliar: cuenta</t>
        </is>
      </c>
      <c r="I6" s="31" t="inlineStr">
        <is>
          <t>Auxiliar: tarea</t>
        </is>
      </c>
      <c r="J6" s="31" t="inlineStr">
        <is>
          <t>Auxiliar: sin repasar</t>
        </is>
      </c>
    </row>
    <row r="7">
      <c r="A7" s="32" t="n"/>
      <c r="B7" s="41" t="n"/>
      <c r="C7" s="41" t="n"/>
      <c r="D7" s="41" t="n"/>
      <c r="E7" s="41" t="n"/>
      <c r="F7" s="61" t="n"/>
      <c r="G7" s="55">
        <f>IF(COUNTA(A7:F7)=0,"",IF(NOT(ISNUMBER(A7)),"Falta la fecha",IF(TRIM(B7)="","Elige la tarea",IF(ISNUMBER(MATCH(TRIM(B7),TaskNames,0)),"OK","Tarea no válida"))))</f>
        <v/>
      </c>
      <c r="H7" s="60">
        <f>IF(G7="OK",1,0)</f>
        <v/>
      </c>
      <c r="I7" s="60">
        <f>IF(H7=1,MATCH(TRIM(B7),TaskNames,0),0)</f>
        <v/>
      </c>
      <c r="J7" s="60">
        <f>IF(H7=1,IF(UPPER(TRIM(F7))="REPASADO",0,1),0)</f>
        <v/>
      </c>
    </row>
    <row r="8">
      <c r="A8" s="32" t="n"/>
      <c r="B8" s="41" t="n"/>
      <c r="C8" s="41" t="n"/>
      <c r="D8" s="41" t="n"/>
      <c r="E8" s="41" t="n"/>
      <c r="F8" s="61" t="n"/>
      <c r="G8" s="55">
        <f>IF(COUNTA(A8:F8)=0,"",IF(NOT(ISNUMBER(A8)),"Falta la fecha",IF(TRIM(B8)="","Elige la tarea",IF(ISNUMBER(MATCH(TRIM(B8),TaskNames,0)),"OK","Tarea no válida"))))</f>
        <v/>
      </c>
      <c r="H8" s="60">
        <f>IF(G8="OK",1,0)</f>
        <v/>
      </c>
      <c r="I8" s="60">
        <f>IF(H8=1,MATCH(TRIM(B8),TaskNames,0),0)</f>
        <v/>
      </c>
      <c r="J8" s="60">
        <f>IF(H8=1,IF(UPPER(TRIM(F8))="REPASADO",0,1),0)</f>
        <v/>
      </c>
    </row>
    <row r="9">
      <c r="A9" s="32" t="n"/>
      <c r="B9" s="41" t="n"/>
      <c r="C9" s="41" t="n"/>
      <c r="D9" s="41" t="n"/>
      <c r="E9" s="41" t="n"/>
      <c r="F9" s="61" t="n"/>
      <c r="G9" s="55">
        <f>IF(COUNTA(A9:F9)=0,"",IF(NOT(ISNUMBER(A9)),"Falta la fecha",IF(TRIM(B9)="","Elige la tarea",IF(ISNUMBER(MATCH(TRIM(B9),TaskNames,0)),"OK","Tarea no válida"))))</f>
        <v/>
      </c>
      <c r="H9" s="60">
        <f>IF(G9="OK",1,0)</f>
        <v/>
      </c>
      <c r="I9" s="60">
        <f>IF(H9=1,MATCH(TRIM(B9),TaskNames,0),0)</f>
        <v/>
      </c>
      <c r="J9" s="60">
        <f>IF(H9=1,IF(UPPER(TRIM(F9))="REPASADO",0,1),0)</f>
        <v/>
      </c>
    </row>
    <row r="10">
      <c r="A10" s="32" t="n"/>
      <c r="B10" s="41" t="n"/>
      <c r="C10" s="41" t="n"/>
      <c r="D10" s="41" t="n"/>
      <c r="E10" s="41" t="n"/>
      <c r="F10" s="61" t="n"/>
      <c r="G10" s="55">
        <f>IF(COUNTA(A10:F10)=0,"",IF(NOT(ISNUMBER(A10)),"Falta la fecha",IF(TRIM(B10)="","Elige la tarea",IF(ISNUMBER(MATCH(TRIM(B10),TaskNames,0)),"OK","Tarea no válida"))))</f>
        <v/>
      </c>
      <c r="H10" s="60">
        <f>IF(G10="OK",1,0)</f>
        <v/>
      </c>
      <c r="I10" s="60">
        <f>IF(H10=1,MATCH(TRIM(B10),TaskNames,0),0)</f>
        <v/>
      </c>
      <c r="J10" s="60">
        <f>IF(H10=1,IF(UPPER(TRIM(F10))="REPASADO",0,1),0)</f>
        <v/>
      </c>
    </row>
    <row r="11">
      <c r="A11" s="32" t="n"/>
      <c r="B11" s="41" t="n"/>
      <c r="C11" s="41" t="n"/>
      <c r="D11" s="41" t="n"/>
      <c r="E11" s="41" t="n"/>
      <c r="F11" s="61" t="n"/>
      <c r="G11" s="55">
        <f>IF(COUNTA(A11:F11)=0,"",IF(NOT(ISNUMBER(A11)),"Falta la fecha",IF(TRIM(B11)="","Elige la tarea",IF(ISNUMBER(MATCH(TRIM(B11),TaskNames,0)),"OK","Tarea no válida"))))</f>
        <v/>
      </c>
      <c r="H11" s="60">
        <f>IF(G11="OK",1,0)</f>
        <v/>
      </c>
      <c r="I11" s="60">
        <f>IF(H11=1,MATCH(TRIM(B11),TaskNames,0),0)</f>
        <v/>
      </c>
      <c r="J11" s="60">
        <f>IF(H11=1,IF(UPPER(TRIM(F11))="REPASADO",0,1),0)</f>
        <v/>
      </c>
    </row>
    <row r="12">
      <c r="A12" s="32" t="n"/>
      <c r="B12" s="41" t="n"/>
      <c r="C12" s="41" t="n"/>
      <c r="D12" s="41" t="n"/>
      <c r="E12" s="41" t="n"/>
      <c r="F12" s="61" t="n"/>
      <c r="G12" s="55">
        <f>IF(COUNTA(A12:F12)=0,"",IF(NOT(ISNUMBER(A12)),"Falta la fecha",IF(TRIM(B12)="","Elige la tarea",IF(ISNUMBER(MATCH(TRIM(B12),TaskNames,0)),"OK","Tarea no válida"))))</f>
        <v/>
      </c>
      <c r="H12" s="60">
        <f>IF(G12="OK",1,0)</f>
        <v/>
      </c>
      <c r="I12" s="60">
        <f>IF(H12=1,MATCH(TRIM(B12),TaskNames,0),0)</f>
        <v/>
      </c>
      <c r="J12" s="60">
        <f>IF(H12=1,IF(UPPER(TRIM(F12))="REPASADO",0,1),0)</f>
        <v/>
      </c>
    </row>
    <row r="13">
      <c r="A13" s="32" t="n"/>
      <c r="B13" s="41" t="n"/>
      <c r="C13" s="41" t="n"/>
      <c r="D13" s="41" t="n"/>
      <c r="E13" s="41" t="n"/>
      <c r="F13" s="61" t="n"/>
      <c r="G13" s="55">
        <f>IF(COUNTA(A13:F13)=0,"",IF(NOT(ISNUMBER(A13)),"Falta la fecha",IF(TRIM(B13)="","Elige la tarea",IF(ISNUMBER(MATCH(TRIM(B13),TaskNames,0)),"OK","Tarea no válida"))))</f>
        <v/>
      </c>
      <c r="H13" s="60">
        <f>IF(G13="OK",1,0)</f>
        <v/>
      </c>
      <c r="I13" s="60">
        <f>IF(H13=1,MATCH(TRIM(B13),TaskNames,0),0)</f>
        <v/>
      </c>
      <c r="J13" s="60">
        <f>IF(H13=1,IF(UPPER(TRIM(F13))="REPASADO",0,1),0)</f>
        <v/>
      </c>
    </row>
    <row r="14">
      <c r="A14" s="32" t="n"/>
      <c r="B14" s="41" t="n"/>
      <c r="C14" s="41" t="n"/>
      <c r="D14" s="41" t="n"/>
      <c r="E14" s="41" t="n"/>
      <c r="F14" s="61" t="n"/>
      <c r="G14" s="55">
        <f>IF(COUNTA(A14:F14)=0,"",IF(NOT(ISNUMBER(A14)),"Falta la fecha",IF(TRIM(B14)="","Elige la tarea",IF(ISNUMBER(MATCH(TRIM(B14),TaskNames,0)),"OK","Tarea no válida"))))</f>
        <v/>
      </c>
      <c r="H14" s="60">
        <f>IF(G14="OK",1,0)</f>
        <v/>
      </c>
      <c r="I14" s="60">
        <f>IF(H14=1,MATCH(TRIM(B14),TaskNames,0),0)</f>
        <v/>
      </c>
      <c r="J14" s="60">
        <f>IF(H14=1,IF(UPPER(TRIM(F14))="REPASADO",0,1),0)</f>
        <v/>
      </c>
    </row>
    <row r="15">
      <c r="A15" s="32" t="n"/>
      <c r="B15" s="41" t="n"/>
      <c r="C15" s="41" t="n"/>
      <c r="D15" s="41" t="n"/>
      <c r="E15" s="41" t="n"/>
      <c r="F15" s="61" t="n"/>
      <c r="G15" s="55">
        <f>IF(COUNTA(A15:F15)=0,"",IF(NOT(ISNUMBER(A15)),"Falta la fecha",IF(TRIM(B15)="","Elige la tarea",IF(ISNUMBER(MATCH(TRIM(B15),TaskNames,0)),"OK","Tarea no válida"))))</f>
        <v/>
      </c>
      <c r="H15" s="60">
        <f>IF(G15="OK",1,0)</f>
        <v/>
      </c>
      <c r="I15" s="60">
        <f>IF(H15=1,MATCH(TRIM(B15),TaskNames,0),0)</f>
        <v/>
      </c>
      <c r="J15" s="60">
        <f>IF(H15=1,IF(UPPER(TRIM(F15))="REPASADO",0,1),0)</f>
        <v/>
      </c>
    </row>
    <row r="16">
      <c r="A16" s="32" t="n"/>
      <c r="B16" s="41" t="n"/>
      <c r="C16" s="41" t="n"/>
      <c r="D16" s="41" t="n"/>
      <c r="E16" s="41" t="n"/>
      <c r="F16" s="61" t="n"/>
      <c r="G16" s="55">
        <f>IF(COUNTA(A16:F16)=0,"",IF(NOT(ISNUMBER(A16)),"Falta la fecha",IF(TRIM(B16)="","Elige la tarea",IF(ISNUMBER(MATCH(TRIM(B16),TaskNames,0)),"OK","Tarea no válida"))))</f>
        <v/>
      </c>
      <c r="H16" s="60">
        <f>IF(G16="OK",1,0)</f>
        <v/>
      </c>
      <c r="I16" s="60">
        <f>IF(H16=1,MATCH(TRIM(B16),TaskNames,0),0)</f>
        <v/>
      </c>
      <c r="J16" s="60">
        <f>IF(H16=1,IF(UPPER(TRIM(F16))="REPASADO",0,1),0)</f>
        <v/>
      </c>
    </row>
    <row r="17">
      <c r="A17" s="32" t="n"/>
      <c r="B17" s="41" t="n"/>
      <c r="C17" s="41" t="n"/>
      <c r="D17" s="41" t="n"/>
      <c r="E17" s="41" t="n"/>
      <c r="F17" s="61" t="n"/>
      <c r="G17" s="55">
        <f>IF(COUNTA(A17:F17)=0,"",IF(NOT(ISNUMBER(A17)),"Falta la fecha",IF(TRIM(B17)="","Elige la tarea",IF(ISNUMBER(MATCH(TRIM(B17),TaskNames,0)),"OK","Tarea no válida"))))</f>
        <v/>
      </c>
      <c r="H17" s="60">
        <f>IF(G17="OK",1,0)</f>
        <v/>
      </c>
      <c r="I17" s="60">
        <f>IF(H17=1,MATCH(TRIM(B17),TaskNames,0),0)</f>
        <v/>
      </c>
      <c r="J17" s="60">
        <f>IF(H17=1,IF(UPPER(TRIM(F17))="REPASADO",0,1),0)</f>
        <v/>
      </c>
    </row>
    <row r="18">
      <c r="A18" s="32" t="n"/>
      <c r="B18" s="41" t="n"/>
      <c r="C18" s="41" t="n"/>
      <c r="D18" s="41" t="n"/>
      <c r="E18" s="41" t="n"/>
      <c r="F18" s="61" t="n"/>
      <c r="G18" s="55">
        <f>IF(COUNTA(A18:F18)=0,"",IF(NOT(ISNUMBER(A18)),"Falta la fecha",IF(TRIM(B18)="","Elige la tarea",IF(ISNUMBER(MATCH(TRIM(B18),TaskNames,0)),"OK","Tarea no válida"))))</f>
        <v/>
      </c>
      <c r="H18" s="60">
        <f>IF(G18="OK",1,0)</f>
        <v/>
      </c>
      <c r="I18" s="60">
        <f>IF(H18=1,MATCH(TRIM(B18),TaskNames,0),0)</f>
        <v/>
      </c>
      <c r="J18" s="60">
        <f>IF(H18=1,IF(UPPER(TRIM(F18))="REPASADO",0,1),0)</f>
        <v/>
      </c>
    </row>
    <row r="19">
      <c r="A19" s="32" t="n"/>
      <c r="B19" s="41" t="n"/>
      <c r="C19" s="41" t="n"/>
      <c r="D19" s="41" t="n"/>
      <c r="E19" s="41" t="n"/>
      <c r="F19" s="61" t="n"/>
      <c r="G19" s="55">
        <f>IF(COUNTA(A19:F19)=0,"",IF(NOT(ISNUMBER(A19)),"Falta la fecha",IF(TRIM(B19)="","Elige la tarea",IF(ISNUMBER(MATCH(TRIM(B19),TaskNames,0)),"OK","Tarea no válida"))))</f>
        <v/>
      </c>
      <c r="H19" s="60">
        <f>IF(G19="OK",1,0)</f>
        <v/>
      </c>
      <c r="I19" s="60">
        <f>IF(H19=1,MATCH(TRIM(B19),TaskNames,0),0)</f>
        <v/>
      </c>
      <c r="J19" s="60">
        <f>IF(H19=1,IF(UPPER(TRIM(F19))="REPASADO",0,1),0)</f>
        <v/>
      </c>
    </row>
    <row r="20">
      <c r="A20" s="32" t="n"/>
      <c r="B20" s="41" t="n"/>
      <c r="C20" s="41" t="n"/>
      <c r="D20" s="41" t="n"/>
      <c r="E20" s="41" t="n"/>
      <c r="F20" s="61" t="n"/>
      <c r="G20" s="55">
        <f>IF(COUNTA(A20:F20)=0,"",IF(NOT(ISNUMBER(A20)),"Falta la fecha",IF(TRIM(B20)="","Elige la tarea",IF(ISNUMBER(MATCH(TRIM(B20),TaskNames,0)),"OK","Tarea no válida"))))</f>
        <v/>
      </c>
      <c r="H20" s="60">
        <f>IF(G20="OK",1,0)</f>
        <v/>
      </c>
      <c r="I20" s="60">
        <f>IF(H20=1,MATCH(TRIM(B20),TaskNames,0),0)</f>
        <v/>
      </c>
      <c r="J20" s="60">
        <f>IF(H20=1,IF(UPPER(TRIM(F20))="REPASADO",0,1),0)</f>
        <v/>
      </c>
    </row>
    <row r="21">
      <c r="A21" s="32" t="n"/>
      <c r="B21" s="41" t="n"/>
      <c r="C21" s="41" t="n"/>
      <c r="D21" s="41" t="n"/>
      <c r="E21" s="41" t="n"/>
      <c r="F21" s="61" t="n"/>
      <c r="G21" s="55">
        <f>IF(COUNTA(A21:F21)=0,"",IF(NOT(ISNUMBER(A21)),"Falta la fecha",IF(TRIM(B21)="","Elige la tarea",IF(ISNUMBER(MATCH(TRIM(B21),TaskNames,0)),"OK","Tarea no válida"))))</f>
        <v/>
      </c>
      <c r="H21" s="60">
        <f>IF(G21="OK",1,0)</f>
        <v/>
      </c>
      <c r="I21" s="60">
        <f>IF(H21=1,MATCH(TRIM(B21),TaskNames,0),0)</f>
        <v/>
      </c>
      <c r="J21" s="60">
        <f>IF(H21=1,IF(UPPER(TRIM(F21))="REPASADO",0,1),0)</f>
        <v/>
      </c>
    </row>
    <row r="22">
      <c r="A22" s="32" t="n"/>
      <c r="B22" s="41" t="n"/>
      <c r="C22" s="41" t="n"/>
      <c r="D22" s="41" t="n"/>
      <c r="E22" s="41" t="n"/>
      <c r="F22" s="61" t="n"/>
      <c r="G22" s="55">
        <f>IF(COUNTA(A22:F22)=0,"",IF(NOT(ISNUMBER(A22)),"Falta la fecha",IF(TRIM(B22)="","Elige la tarea",IF(ISNUMBER(MATCH(TRIM(B22),TaskNames,0)),"OK","Tarea no válida"))))</f>
        <v/>
      </c>
      <c r="H22" s="60">
        <f>IF(G22="OK",1,0)</f>
        <v/>
      </c>
      <c r="I22" s="60">
        <f>IF(H22=1,MATCH(TRIM(B22),TaskNames,0),0)</f>
        <v/>
      </c>
      <c r="J22" s="60">
        <f>IF(H22=1,IF(UPPER(TRIM(F22))="REPASADO",0,1),0)</f>
        <v/>
      </c>
    </row>
    <row r="23">
      <c r="A23" s="32" t="n"/>
      <c r="B23" s="41" t="n"/>
      <c r="C23" s="41" t="n"/>
      <c r="D23" s="41" t="n"/>
      <c r="E23" s="41" t="n"/>
      <c r="F23" s="61" t="n"/>
      <c r="G23" s="55">
        <f>IF(COUNTA(A23:F23)=0,"",IF(NOT(ISNUMBER(A23)),"Falta la fecha",IF(TRIM(B23)="","Elige la tarea",IF(ISNUMBER(MATCH(TRIM(B23),TaskNames,0)),"OK","Tarea no válida"))))</f>
        <v/>
      </c>
      <c r="H23" s="60">
        <f>IF(G23="OK",1,0)</f>
        <v/>
      </c>
      <c r="I23" s="60">
        <f>IF(H23=1,MATCH(TRIM(B23),TaskNames,0),0)</f>
        <v/>
      </c>
      <c r="J23" s="60">
        <f>IF(H23=1,IF(UPPER(TRIM(F23))="REPASADO",0,1),0)</f>
        <v/>
      </c>
    </row>
    <row r="24">
      <c r="A24" s="32" t="n"/>
      <c r="B24" s="41" t="n"/>
      <c r="C24" s="41" t="n"/>
      <c r="D24" s="41" t="n"/>
      <c r="E24" s="41" t="n"/>
      <c r="F24" s="61" t="n"/>
      <c r="G24" s="55">
        <f>IF(COUNTA(A24:F24)=0,"",IF(NOT(ISNUMBER(A24)),"Falta la fecha",IF(TRIM(B24)="","Elige la tarea",IF(ISNUMBER(MATCH(TRIM(B24),TaskNames,0)),"OK","Tarea no válida"))))</f>
        <v/>
      </c>
      <c r="H24" s="60">
        <f>IF(G24="OK",1,0)</f>
        <v/>
      </c>
      <c r="I24" s="60">
        <f>IF(H24=1,MATCH(TRIM(B24),TaskNames,0),0)</f>
        <v/>
      </c>
      <c r="J24" s="60">
        <f>IF(H24=1,IF(UPPER(TRIM(F24))="REPASADO",0,1),0)</f>
        <v/>
      </c>
    </row>
    <row r="25">
      <c r="A25" s="32" t="n"/>
      <c r="B25" s="41" t="n"/>
      <c r="C25" s="41" t="n"/>
      <c r="D25" s="41" t="n"/>
      <c r="E25" s="41" t="n"/>
      <c r="F25" s="61" t="n"/>
      <c r="G25" s="55">
        <f>IF(COUNTA(A25:F25)=0,"",IF(NOT(ISNUMBER(A25)),"Falta la fecha",IF(TRIM(B25)="","Elige la tarea",IF(ISNUMBER(MATCH(TRIM(B25),TaskNames,0)),"OK","Tarea no válida"))))</f>
        <v/>
      </c>
      <c r="H25" s="60">
        <f>IF(G25="OK",1,0)</f>
        <v/>
      </c>
      <c r="I25" s="60">
        <f>IF(H25=1,MATCH(TRIM(B25),TaskNames,0),0)</f>
        <v/>
      </c>
      <c r="J25" s="60">
        <f>IF(H25=1,IF(UPPER(TRIM(F25))="REPASADO",0,1),0)</f>
        <v/>
      </c>
    </row>
    <row r="26">
      <c r="A26" s="32" t="n"/>
      <c r="B26" s="41" t="n"/>
      <c r="C26" s="41" t="n"/>
      <c r="D26" s="41" t="n"/>
      <c r="E26" s="41" t="n"/>
      <c r="F26" s="61" t="n"/>
      <c r="G26" s="55">
        <f>IF(COUNTA(A26:F26)=0,"",IF(NOT(ISNUMBER(A26)),"Falta la fecha",IF(TRIM(B26)="","Elige la tarea",IF(ISNUMBER(MATCH(TRIM(B26),TaskNames,0)),"OK","Tarea no válida"))))</f>
        <v/>
      </c>
      <c r="H26" s="60">
        <f>IF(G26="OK",1,0)</f>
        <v/>
      </c>
      <c r="I26" s="60">
        <f>IF(H26=1,MATCH(TRIM(B26),TaskNames,0),0)</f>
        <v/>
      </c>
      <c r="J26" s="60">
        <f>IF(H26=1,IF(UPPER(TRIM(F26))="REPASADO",0,1),0)</f>
        <v/>
      </c>
    </row>
    <row r="27">
      <c r="A27" s="32" t="n"/>
      <c r="B27" s="41" t="n"/>
      <c r="C27" s="41" t="n"/>
      <c r="D27" s="41" t="n"/>
      <c r="E27" s="41" t="n"/>
      <c r="F27" s="61" t="n"/>
      <c r="G27" s="55">
        <f>IF(COUNTA(A27:F27)=0,"",IF(NOT(ISNUMBER(A27)),"Falta la fecha",IF(TRIM(B27)="","Elige la tarea",IF(ISNUMBER(MATCH(TRIM(B27),TaskNames,0)),"OK","Tarea no válida"))))</f>
        <v/>
      </c>
      <c r="H27" s="60">
        <f>IF(G27="OK",1,0)</f>
        <v/>
      </c>
      <c r="I27" s="60">
        <f>IF(H27=1,MATCH(TRIM(B27),TaskNames,0),0)</f>
        <v/>
      </c>
      <c r="J27" s="60">
        <f>IF(H27=1,IF(UPPER(TRIM(F27))="REPASADO",0,1),0)</f>
        <v/>
      </c>
    </row>
    <row r="28">
      <c r="A28" s="32" t="n"/>
      <c r="B28" s="41" t="n"/>
      <c r="C28" s="41" t="n"/>
      <c r="D28" s="41" t="n"/>
      <c r="E28" s="41" t="n"/>
      <c r="F28" s="61" t="n"/>
      <c r="G28" s="55">
        <f>IF(COUNTA(A28:F28)=0,"",IF(NOT(ISNUMBER(A28)),"Falta la fecha",IF(TRIM(B28)="","Elige la tarea",IF(ISNUMBER(MATCH(TRIM(B28),TaskNames,0)),"OK","Tarea no válida"))))</f>
        <v/>
      </c>
      <c r="H28" s="60">
        <f>IF(G28="OK",1,0)</f>
        <v/>
      </c>
      <c r="I28" s="60">
        <f>IF(H28=1,MATCH(TRIM(B28),TaskNames,0),0)</f>
        <v/>
      </c>
      <c r="J28" s="60">
        <f>IF(H28=1,IF(UPPER(TRIM(F28))="REPASADO",0,1),0)</f>
        <v/>
      </c>
    </row>
    <row r="29">
      <c r="A29" s="32" t="n"/>
      <c r="B29" s="41" t="n"/>
      <c r="C29" s="41" t="n"/>
      <c r="D29" s="41" t="n"/>
      <c r="E29" s="41" t="n"/>
      <c r="F29" s="61" t="n"/>
      <c r="G29" s="55">
        <f>IF(COUNTA(A29:F29)=0,"",IF(NOT(ISNUMBER(A29)),"Falta la fecha",IF(TRIM(B29)="","Elige la tarea",IF(ISNUMBER(MATCH(TRIM(B29),TaskNames,0)),"OK","Tarea no válida"))))</f>
        <v/>
      </c>
      <c r="H29" s="60">
        <f>IF(G29="OK",1,0)</f>
        <v/>
      </c>
      <c r="I29" s="60">
        <f>IF(H29=1,MATCH(TRIM(B29),TaskNames,0),0)</f>
        <v/>
      </c>
      <c r="J29" s="60">
        <f>IF(H29=1,IF(UPPER(TRIM(F29))="REPASADO",0,1),0)</f>
        <v/>
      </c>
    </row>
    <row r="30">
      <c r="A30" s="32" t="n"/>
      <c r="B30" s="41" t="n"/>
      <c r="C30" s="41" t="n"/>
      <c r="D30" s="41" t="n"/>
      <c r="E30" s="41" t="n"/>
      <c r="F30" s="61" t="n"/>
      <c r="G30" s="55">
        <f>IF(COUNTA(A30:F30)=0,"",IF(NOT(ISNUMBER(A30)),"Falta la fecha",IF(TRIM(B30)="","Elige la tarea",IF(ISNUMBER(MATCH(TRIM(B30),TaskNames,0)),"OK","Tarea no válida"))))</f>
        <v/>
      </c>
      <c r="H30" s="60">
        <f>IF(G30="OK",1,0)</f>
        <v/>
      </c>
      <c r="I30" s="60">
        <f>IF(H30=1,MATCH(TRIM(B30),TaskNames,0),0)</f>
        <v/>
      </c>
      <c r="J30" s="60">
        <f>IF(H30=1,IF(UPPER(TRIM(F30))="REPASADO",0,1),0)</f>
        <v/>
      </c>
    </row>
    <row r="31">
      <c r="A31" s="32" t="n"/>
      <c r="B31" s="41" t="n"/>
      <c r="C31" s="41" t="n"/>
      <c r="D31" s="41" t="n"/>
      <c r="E31" s="41" t="n"/>
      <c r="F31" s="61" t="n"/>
      <c r="G31" s="55">
        <f>IF(COUNTA(A31:F31)=0,"",IF(NOT(ISNUMBER(A31)),"Falta la fecha",IF(TRIM(B31)="","Elige la tarea",IF(ISNUMBER(MATCH(TRIM(B31),TaskNames,0)),"OK","Tarea no válida"))))</f>
        <v/>
      </c>
      <c r="H31" s="60">
        <f>IF(G31="OK",1,0)</f>
        <v/>
      </c>
      <c r="I31" s="60">
        <f>IF(H31=1,MATCH(TRIM(B31),TaskNames,0),0)</f>
        <v/>
      </c>
      <c r="J31" s="60">
        <f>IF(H31=1,IF(UPPER(TRIM(F31))="REPASADO",0,1),0)</f>
        <v/>
      </c>
    </row>
    <row r="32">
      <c r="A32" s="32" t="n"/>
      <c r="B32" s="41" t="n"/>
      <c r="C32" s="41" t="n"/>
      <c r="D32" s="41" t="n"/>
      <c r="E32" s="41" t="n"/>
      <c r="F32" s="61" t="n"/>
      <c r="G32" s="55">
        <f>IF(COUNTA(A32:F32)=0,"",IF(NOT(ISNUMBER(A32)),"Falta la fecha",IF(TRIM(B32)="","Elige la tarea",IF(ISNUMBER(MATCH(TRIM(B32),TaskNames,0)),"OK","Tarea no válida"))))</f>
        <v/>
      </c>
      <c r="H32" s="60">
        <f>IF(G32="OK",1,0)</f>
        <v/>
      </c>
      <c r="I32" s="60">
        <f>IF(H32=1,MATCH(TRIM(B32),TaskNames,0),0)</f>
        <v/>
      </c>
      <c r="J32" s="60">
        <f>IF(H32=1,IF(UPPER(TRIM(F32))="REPASADO",0,1),0)</f>
        <v/>
      </c>
    </row>
    <row r="33">
      <c r="A33" s="32" t="n"/>
      <c r="B33" s="41" t="n"/>
      <c r="C33" s="41" t="n"/>
      <c r="D33" s="41" t="n"/>
      <c r="E33" s="41" t="n"/>
      <c r="F33" s="61" t="n"/>
      <c r="G33" s="55">
        <f>IF(COUNTA(A33:F33)=0,"",IF(NOT(ISNUMBER(A33)),"Falta la fecha",IF(TRIM(B33)="","Elige la tarea",IF(ISNUMBER(MATCH(TRIM(B33),TaskNames,0)),"OK","Tarea no válida"))))</f>
        <v/>
      </c>
      <c r="H33" s="60">
        <f>IF(G33="OK",1,0)</f>
        <v/>
      </c>
      <c r="I33" s="60">
        <f>IF(H33=1,MATCH(TRIM(B33),TaskNames,0),0)</f>
        <v/>
      </c>
      <c r="J33" s="60">
        <f>IF(H33=1,IF(UPPER(TRIM(F33))="REPASADO",0,1),0)</f>
        <v/>
      </c>
    </row>
    <row r="34">
      <c r="A34" s="32" t="n"/>
      <c r="B34" s="41" t="n"/>
      <c r="C34" s="41" t="n"/>
      <c r="D34" s="41" t="n"/>
      <c r="E34" s="41" t="n"/>
      <c r="F34" s="61" t="n"/>
      <c r="G34" s="55">
        <f>IF(COUNTA(A34:F34)=0,"",IF(NOT(ISNUMBER(A34)),"Falta la fecha",IF(TRIM(B34)="","Elige la tarea",IF(ISNUMBER(MATCH(TRIM(B34),TaskNames,0)),"OK","Tarea no válida"))))</f>
        <v/>
      </c>
      <c r="H34" s="60">
        <f>IF(G34="OK",1,0)</f>
        <v/>
      </c>
      <c r="I34" s="60">
        <f>IF(H34=1,MATCH(TRIM(B34),TaskNames,0),0)</f>
        <v/>
      </c>
      <c r="J34" s="60">
        <f>IF(H34=1,IF(UPPER(TRIM(F34))="REPASADO",0,1),0)</f>
        <v/>
      </c>
    </row>
    <row r="35">
      <c r="A35" s="32" t="n"/>
      <c r="B35" s="41" t="n"/>
      <c r="C35" s="41" t="n"/>
      <c r="D35" s="41" t="n"/>
      <c r="E35" s="41" t="n"/>
      <c r="F35" s="61" t="n"/>
      <c r="G35" s="55">
        <f>IF(COUNTA(A35:F35)=0,"",IF(NOT(ISNUMBER(A35)),"Falta la fecha",IF(TRIM(B35)="","Elige la tarea",IF(ISNUMBER(MATCH(TRIM(B35),TaskNames,0)),"OK","Tarea no válida"))))</f>
        <v/>
      </c>
      <c r="H35" s="60">
        <f>IF(G35="OK",1,0)</f>
        <v/>
      </c>
      <c r="I35" s="60">
        <f>IF(H35=1,MATCH(TRIM(B35),TaskNames,0),0)</f>
        <v/>
      </c>
      <c r="J35" s="60">
        <f>IF(H35=1,IF(UPPER(TRIM(F35))="REPASADO",0,1),0)</f>
        <v/>
      </c>
    </row>
    <row r="36">
      <c r="A36" s="32" t="n"/>
      <c r="B36" s="41" t="n"/>
      <c r="C36" s="41" t="n"/>
      <c r="D36" s="41" t="n"/>
      <c r="E36" s="41" t="n"/>
      <c r="F36" s="61" t="n"/>
      <c r="G36" s="55">
        <f>IF(COUNTA(A36:F36)=0,"",IF(NOT(ISNUMBER(A36)),"Falta la fecha",IF(TRIM(B36)="","Elige la tarea",IF(ISNUMBER(MATCH(TRIM(B36),TaskNames,0)),"OK","Tarea no válida"))))</f>
        <v/>
      </c>
      <c r="H36" s="60">
        <f>IF(G36="OK",1,0)</f>
        <v/>
      </c>
      <c r="I36" s="60">
        <f>IF(H36=1,MATCH(TRIM(B36),TaskNames,0),0)</f>
        <v/>
      </c>
      <c r="J36" s="60">
        <f>IF(H36=1,IF(UPPER(TRIM(F36))="REPASADO",0,1),0)</f>
        <v/>
      </c>
    </row>
    <row r="37">
      <c r="A37" s="32" t="n"/>
      <c r="B37" s="41" t="n"/>
      <c r="C37" s="41" t="n"/>
      <c r="D37" s="41" t="n"/>
      <c r="E37" s="41" t="n"/>
      <c r="F37" s="61" t="n"/>
      <c r="G37" s="55">
        <f>IF(COUNTA(A37:F37)=0,"",IF(NOT(ISNUMBER(A37)),"Falta la fecha",IF(TRIM(B37)="","Elige la tarea",IF(ISNUMBER(MATCH(TRIM(B37),TaskNames,0)),"OK","Tarea no válida"))))</f>
        <v/>
      </c>
      <c r="H37" s="60">
        <f>IF(G37="OK",1,0)</f>
        <v/>
      </c>
      <c r="I37" s="60">
        <f>IF(H37=1,MATCH(TRIM(B37),TaskNames,0),0)</f>
        <v/>
      </c>
      <c r="J37" s="60">
        <f>IF(H37=1,IF(UPPER(TRIM(F37))="REPASADO",0,1),0)</f>
        <v/>
      </c>
    </row>
    <row r="38">
      <c r="A38" s="32" t="n"/>
      <c r="B38" s="41" t="n"/>
      <c r="C38" s="41" t="n"/>
      <c r="D38" s="41" t="n"/>
      <c r="E38" s="41" t="n"/>
      <c r="F38" s="61" t="n"/>
      <c r="G38" s="55">
        <f>IF(COUNTA(A38:F38)=0,"",IF(NOT(ISNUMBER(A38)),"Falta la fecha",IF(TRIM(B38)="","Elige la tarea",IF(ISNUMBER(MATCH(TRIM(B38),TaskNames,0)),"OK","Tarea no válida"))))</f>
        <v/>
      </c>
      <c r="H38" s="60">
        <f>IF(G38="OK",1,0)</f>
        <v/>
      </c>
      <c r="I38" s="60">
        <f>IF(H38=1,MATCH(TRIM(B38),TaskNames,0),0)</f>
        <v/>
      </c>
      <c r="J38" s="60">
        <f>IF(H38=1,IF(UPPER(TRIM(F38))="REPASADO",0,1),0)</f>
        <v/>
      </c>
    </row>
    <row r="39">
      <c r="A39" s="32" t="n"/>
      <c r="B39" s="41" t="n"/>
      <c r="C39" s="41" t="n"/>
      <c r="D39" s="41" t="n"/>
      <c r="E39" s="41" t="n"/>
      <c r="F39" s="61" t="n"/>
      <c r="G39" s="55">
        <f>IF(COUNTA(A39:F39)=0,"",IF(NOT(ISNUMBER(A39)),"Falta la fecha",IF(TRIM(B39)="","Elige la tarea",IF(ISNUMBER(MATCH(TRIM(B39),TaskNames,0)),"OK","Tarea no válida"))))</f>
        <v/>
      </c>
      <c r="H39" s="60">
        <f>IF(G39="OK",1,0)</f>
        <v/>
      </c>
      <c r="I39" s="60">
        <f>IF(H39=1,MATCH(TRIM(B39),TaskNames,0),0)</f>
        <v/>
      </c>
      <c r="J39" s="60">
        <f>IF(H39=1,IF(UPPER(TRIM(F39))="REPASADO",0,1),0)</f>
        <v/>
      </c>
    </row>
    <row r="40">
      <c r="A40" s="32" t="n"/>
      <c r="B40" s="41" t="n"/>
      <c r="C40" s="41" t="n"/>
      <c r="D40" s="41" t="n"/>
      <c r="E40" s="41" t="n"/>
      <c r="F40" s="61" t="n"/>
      <c r="G40" s="55">
        <f>IF(COUNTA(A40:F40)=0,"",IF(NOT(ISNUMBER(A40)),"Falta la fecha",IF(TRIM(B40)="","Elige la tarea",IF(ISNUMBER(MATCH(TRIM(B40),TaskNames,0)),"OK","Tarea no válida"))))</f>
        <v/>
      </c>
      <c r="H40" s="60">
        <f>IF(G40="OK",1,0)</f>
        <v/>
      </c>
      <c r="I40" s="60">
        <f>IF(H40=1,MATCH(TRIM(B40),TaskNames,0),0)</f>
        <v/>
      </c>
      <c r="J40" s="60">
        <f>IF(H40=1,IF(UPPER(TRIM(F40))="REPASADO",0,1),0)</f>
        <v/>
      </c>
    </row>
    <row r="41">
      <c r="A41" s="32" t="n"/>
      <c r="B41" s="41" t="n"/>
      <c r="C41" s="41" t="n"/>
      <c r="D41" s="41" t="n"/>
      <c r="E41" s="41" t="n"/>
      <c r="F41" s="61" t="n"/>
      <c r="G41" s="55">
        <f>IF(COUNTA(A41:F41)=0,"",IF(NOT(ISNUMBER(A41)),"Falta la fecha",IF(TRIM(B41)="","Elige la tarea",IF(ISNUMBER(MATCH(TRIM(B41),TaskNames,0)),"OK","Tarea no válida"))))</f>
        <v/>
      </c>
      <c r="H41" s="60">
        <f>IF(G41="OK",1,0)</f>
        <v/>
      </c>
      <c r="I41" s="60">
        <f>IF(H41=1,MATCH(TRIM(B41),TaskNames,0),0)</f>
        <v/>
      </c>
      <c r="J41" s="60">
        <f>IF(H41=1,IF(UPPER(TRIM(F41))="REPASADO",0,1),0)</f>
        <v/>
      </c>
    </row>
    <row r="42">
      <c r="A42" s="32" t="n"/>
      <c r="B42" s="41" t="n"/>
      <c r="C42" s="41" t="n"/>
      <c r="D42" s="41" t="n"/>
      <c r="E42" s="41" t="n"/>
      <c r="F42" s="61" t="n"/>
      <c r="G42" s="55">
        <f>IF(COUNTA(A42:F42)=0,"",IF(NOT(ISNUMBER(A42)),"Falta la fecha",IF(TRIM(B42)="","Elige la tarea",IF(ISNUMBER(MATCH(TRIM(B42),TaskNames,0)),"OK","Tarea no válida"))))</f>
        <v/>
      </c>
      <c r="H42" s="60">
        <f>IF(G42="OK",1,0)</f>
        <v/>
      </c>
      <c r="I42" s="60">
        <f>IF(H42=1,MATCH(TRIM(B42),TaskNames,0),0)</f>
        <v/>
      </c>
      <c r="J42" s="60">
        <f>IF(H42=1,IF(UPPER(TRIM(F42))="REPASADO",0,1),0)</f>
        <v/>
      </c>
    </row>
    <row r="43">
      <c r="A43" s="32" t="n"/>
      <c r="B43" s="41" t="n"/>
      <c r="C43" s="41" t="n"/>
      <c r="D43" s="41" t="n"/>
      <c r="E43" s="41" t="n"/>
      <c r="F43" s="61" t="n"/>
      <c r="G43" s="55">
        <f>IF(COUNTA(A43:F43)=0,"",IF(NOT(ISNUMBER(A43)),"Falta la fecha",IF(TRIM(B43)="","Elige la tarea",IF(ISNUMBER(MATCH(TRIM(B43),TaskNames,0)),"OK","Tarea no válida"))))</f>
        <v/>
      </c>
      <c r="H43" s="60">
        <f>IF(G43="OK",1,0)</f>
        <v/>
      </c>
      <c r="I43" s="60">
        <f>IF(H43=1,MATCH(TRIM(B43),TaskNames,0),0)</f>
        <v/>
      </c>
      <c r="J43" s="60">
        <f>IF(H43=1,IF(UPPER(TRIM(F43))="REPASADO",0,1),0)</f>
        <v/>
      </c>
    </row>
    <row r="44">
      <c r="A44" s="32" t="n"/>
      <c r="B44" s="41" t="n"/>
      <c r="C44" s="41" t="n"/>
      <c r="D44" s="41" t="n"/>
      <c r="E44" s="41" t="n"/>
      <c r="F44" s="61" t="n"/>
      <c r="G44" s="55">
        <f>IF(COUNTA(A44:F44)=0,"",IF(NOT(ISNUMBER(A44)),"Falta la fecha",IF(TRIM(B44)="","Elige la tarea",IF(ISNUMBER(MATCH(TRIM(B44),TaskNames,0)),"OK","Tarea no válida"))))</f>
        <v/>
      </c>
      <c r="H44" s="60">
        <f>IF(G44="OK",1,0)</f>
        <v/>
      </c>
      <c r="I44" s="60">
        <f>IF(H44=1,MATCH(TRIM(B44),TaskNames,0),0)</f>
        <v/>
      </c>
      <c r="J44" s="60">
        <f>IF(H44=1,IF(UPPER(TRIM(F44))="REPASADO",0,1),0)</f>
        <v/>
      </c>
    </row>
    <row r="45">
      <c r="A45" s="32" t="n"/>
      <c r="B45" s="41" t="n"/>
      <c r="C45" s="41" t="n"/>
      <c r="D45" s="41" t="n"/>
      <c r="E45" s="41" t="n"/>
      <c r="F45" s="61" t="n"/>
      <c r="G45" s="55">
        <f>IF(COUNTA(A45:F45)=0,"",IF(NOT(ISNUMBER(A45)),"Falta la fecha",IF(TRIM(B45)="","Elige la tarea",IF(ISNUMBER(MATCH(TRIM(B45),TaskNames,0)),"OK","Tarea no válida"))))</f>
        <v/>
      </c>
      <c r="H45" s="60">
        <f>IF(G45="OK",1,0)</f>
        <v/>
      </c>
      <c r="I45" s="60">
        <f>IF(H45=1,MATCH(TRIM(B45),TaskNames,0),0)</f>
        <v/>
      </c>
      <c r="J45" s="60">
        <f>IF(H45=1,IF(UPPER(TRIM(F45))="REPASADO",0,1),0)</f>
        <v/>
      </c>
    </row>
    <row r="46">
      <c r="A46" s="32" t="n"/>
      <c r="B46" s="41" t="n"/>
      <c r="C46" s="41" t="n"/>
      <c r="D46" s="41" t="n"/>
      <c r="E46" s="41" t="n"/>
      <c r="F46" s="61" t="n"/>
      <c r="G46" s="55">
        <f>IF(COUNTA(A46:F46)=0,"",IF(NOT(ISNUMBER(A46)),"Falta la fecha",IF(TRIM(B46)="","Elige la tarea",IF(ISNUMBER(MATCH(TRIM(B46),TaskNames,0)),"OK","Tarea no válida"))))</f>
        <v/>
      </c>
      <c r="H46" s="60">
        <f>IF(G46="OK",1,0)</f>
        <v/>
      </c>
      <c r="I46" s="60">
        <f>IF(H46=1,MATCH(TRIM(B46),TaskNames,0),0)</f>
        <v/>
      </c>
      <c r="J46" s="60">
        <f>IF(H46=1,IF(UPPER(TRIM(F46))="REPASADO",0,1),0)</f>
        <v/>
      </c>
    </row>
    <row r="47">
      <c r="A47" s="32" t="n"/>
      <c r="B47" s="41" t="n"/>
      <c r="C47" s="41" t="n"/>
      <c r="D47" s="41" t="n"/>
      <c r="E47" s="41" t="n"/>
      <c r="F47" s="61" t="n"/>
      <c r="G47" s="55">
        <f>IF(COUNTA(A47:F47)=0,"",IF(NOT(ISNUMBER(A47)),"Falta la fecha",IF(TRIM(B47)="","Elige la tarea",IF(ISNUMBER(MATCH(TRIM(B47),TaskNames,0)),"OK","Tarea no válida"))))</f>
        <v/>
      </c>
      <c r="H47" s="60">
        <f>IF(G47="OK",1,0)</f>
        <v/>
      </c>
      <c r="I47" s="60">
        <f>IF(H47=1,MATCH(TRIM(B47),TaskNames,0),0)</f>
        <v/>
      </c>
      <c r="J47" s="60">
        <f>IF(H47=1,IF(UPPER(TRIM(F47))="REPASADO",0,1),0)</f>
        <v/>
      </c>
    </row>
    <row r="48">
      <c r="A48" s="32" t="n"/>
      <c r="B48" s="41" t="n"/>
      <c r="C48" s="41" t="n"/>
      <c r="D48" s="41" t="n"/>
      <c r="E48" s="41" t="n"/>
      <c r="F48" s="61" t="n"/>
      <c r="G48" s="55">
        <f>IF(COUNTA(A48:F48)=0,"",IF(NOT(ISNUMBER(A48)),"Falta la fecha",IF(TRIM(B48)="","Elige la tarea",IF(ISNUMBER(MATCH(TRIM(B48),TaskNames,0)),"OK","Tarea no válida"))))</f>
        <v/>
      </c>
      <c r="H48" s="60">
        <f>IF(G48="OK",1,0)</f>
        <v/>
      </c>
      <c r="I48" s="60">
        <f>IF(H48=1,MATCH(TRIM(B48),TaskNames,0),0)</f>
        <v/>
      </c>
      <c r="J48" s="60">
        <f>IF(H48=1,IF(UPPER(TRIM(F48))="REPASADO",0,1),0)</f>
        <v/>
      </c>
    </row>
    <row r="49">
      <c r="A49" s="32" t="n"/>
      <c r="B49" s="41" t="n"/>
      <c r="C49" s="41" t="n"/>
      <c r="D49" s="41" t="n"/>
      <c r="E49" s="41" t="n"/>
      <c r="F49" s="61" t="n"/>
      <c r="G49" s="55">
        <f>IF(COUNTA(A49:F49)=0,"",IF(NOT(ISNUMBER(A49)),"Falta la fecha",IF(TRIM(B49)="","Elige la tarea",IF(ISNUMBER(MATCH(TRIM(B49),TaskNames,0)),"OK","Tarea no válida"))))</f>
        <v/>
      </c>
      <c r="H49" s="60">
        <f>IF(G49="OK",1,0)</f>
        <v/>
      </c>
      <c r="I49" s="60">
        <f>IF(H49=1,MATCH(TRIM(B49),TaskNames,0),0)</f>
        <v/>
      </c>
      <c r="J49" s="60">
        <f>IF(H49=1,IF(UPPER(TRIM(F49))="REPASADO",0,1),0)</f>
        <v/>
      </c>
    </row>
    <row r="50">
      <c r="A50" s="32" t="n"/>
      <c r="B50" s="41" t="n"/>
      <c r="C50" s="41" t="n"/>
      <c r="D50" s="41" t="n"/>
      <c r="E50" s="41" t="n"/>
      <c r="F50" s="61" t="n"/>
      <c r="G50" s="55">
        <f>IF(COUNTA(A50:F50)=0,"",IF(NOT(ISNUMBER(A50)),"Falta la fecha",IF(TRIM(B50)="","Elige la tarea",IF(ISNUMBER(MATCH(TRIM(B50),TaskNames,0)),"OK","Tarea no válida"))))</f>
        <v/>
      </c>
      <c r="H50" s="60">
        <f>IF(G50="OK",1,0)</f>
        <v/>
      </c>
      <c r="I50" s="60">
        <f>IF(H50=1,MATCH(TRIM(B50),TaskNames,0),0)</f>
        <v/>
      </c>
      <c r="J50" s="60">
        <f>IF(H50=1,IF(UPPER(TRIM(F50))="REPASADO",0,1),0)</f>
        <v/>
      </c>
    </row>
    <row r="51">
      <c r="A51" s="32" t="n"/>
      <c r="B51" s="41" t="n"/>
      <c r="C51" s="41" t="n"/>
      <c r="D51" s="41" t="n"/>
      <c r="E51" s="41" t="n"/>
      <c r="F51" s="61" t="n"/>
      <c r="G51" s="55">
        <f>IF(COUNTA(A51:F51)=0,"",IF(NOT(ISNUMBER(A51)),"Falta la fecha",IF(TRIM(B51)="","Elige la tarea",IF(ISNUMBER(MATCH(TRIM(B51),TaskNames,0)),"OK","Tarea no válida"))))</f>
        <v/>
      </c>
      <c r="H51" s="60">
        <f>IF(G51="OK",1,0)</f>
        <v/>
      </c>
      <c r="I51" s="60">
        <f>IF(H51=1,MATCH(TRIM(B51),TaskNames,0),0)</f>
        <v/>
      </c>
      <c r="J51" s="60">
        <f>IF(H51=1,IF(UPPER(TRIM(F51))="REPASADO",0,1),0)</f>
        <v/>
      </c>
    </row>
    <row r="52">
      <c r="A52" s="32" t="n"/>
      <c r="B52" s="41" t="n"/>
      <c r="C52" s="41" t="n"/>
      <c r="D52" s="41" t="n"/>
      <c r="E52" s="41" t="n"/>
      <c r="F52" s="61" t="n"/>
      <c r="G52" s="55">
        <f>IF(COUNTA(A52:F52)=0,"",IF(NOT(ISNUMBER(A52)),"Falta la fecha",IF(TRIM(B52)="","Elige la tarea",IF(ISNUMBER(MATCH(TRIM(B52),TaskNames,0)),"OK","Tarea no válida"))))</f>
        <v/>
      </c>
      <c r="H52" s="60">
        <f>IF(G52="OK",1,0)</f>
        <v/>
      </c>
      <c r="I52" s="60">
        <f>IF(H52=1,MATCH(TRIM(B52),TaskNames,0),0)</f>
        <v/>
      </c>
      <c r="J52" s="60">
        <f>IF(H52=1,IF(UPPER(TRIM(F52))="REPASADO",0,1),0)</f>
        <v/>
      </c>
    </row>
    <row r="53">
      <c r="A53" s="32" t="n"/>
      <c r="B53" s="41" t="n"/>
      <c r="C53" s="41" t="n"/>
      <c r="D53" s="41" t="n"/>
      <c r="E53" s="41" t="n"/>
      <c r="F53" s="61" t="n"/>
      <c r="G53" s="55">
        <f>IF(COUNTA(A53:F53)=0,"",IF(NOT(ISNUMBER(A53)),"Falta la fecha",IF(TRIM(B53)="","Elige la tarea",IF(ISNUMBER(MATCH(TRIM(B53),TaskNames,0)),"OK","Tarea no válida"))))</f>
        <v/>
      </c>
      <c r="H53" s="60">
        <f>IF(G53="OK",1,0)</f>
        <v/>
      </c>
      <c r="I53" s="60">
        <f>IF(H53=1,MATCH(TRIM(B53),TaskNames,0),0)</f>
        <v/>
      </c>
      <c r="J53" s="60">
        <f>IF(H53=1,IF(UPPER(TRIM(F53))="REPASADO",0,1),0)</f>
        <v/>
      </c>
    </row>
    <row r="54">
      <c r="A54" s="32" t="n"/>
      <c r="B54" s="41" t="n"/>
      <c r="C54" s="41" t="n"/>
      <c r="D54" s="41" t="n"/>
      <c r="E54" s="41" t="n"/>
      <c r="F54" s="61" t="n"/>
      <c r="G54" s="55">
        <f>IF(COUNTA(A54:F54)=0,"",IF(NOT(ISNUMBER(A54)),"Falta la fecha",IF(TRIM(B54)="","Elige la tarea",IF(ISNUMBER(MATCH(TRIM(B54),TaskNames,0)),"OK","Tarea no válida"))))</f>
        <v/>
      </c>
      <c r="H54" s="60">
        <f>IF(G54="OK",1,0)</f>
        <v/>
      </c>
      <c r="I54" s="60">
        <f>IF(H54=1,MATCH(TRIM(B54),TaskNames,0),0)</f>
        <v/>
      </c>
      <c r="J54" s="60">
        <f>IF(H54=1,IF(UPPER(TRIM(F54))="REPASADO",0,1),0)</f>
        <v/>
      </c>
    </row>
    <row r="55">
      <c r="A55" s="32" t="n"/>
      <c r="B55" s="41" t="n"/>
      <c r="C55" s="41" t="n"/>
      <c r="D55" s="41" t="n"/>
      <c r="E55" s="41" t="n"/>
      <c r="F55" s="61" t="n"/>
      <c r="G55" s="55">
        <f>IF(COUNTA(A55:F55)=0,"",IF(NOT(ISNUMBER(A55)),"Falta la fecha",IF(TRIM(B55)="","Elige la tarea",IF(ISNUMBER(MATCH(TRIM(B55),TaskNames,0)),"OK","Tarea no válida"))))</f>
        <v/>
      </c>
      <c r="H55" s="60">
        <f>IF(G55="OK",1,0)</f>
        <v/>
      </c>
      <c r="I55" s="60">
        <f>IF(H55=1,MATCH(TRIM(B55),TaskNames,0),0)</f>
        <v/>
      </c>
      <c r="J55" s="60">
        <f>IF(H55=1,IF(UPPER(TRIM(F55))="REPASADO",0,1),0)</f>
        <v/>
      </c>
    </row>
    <row r="56">
      <c r="A56" s="32" t="n"/>
      <c r="B56" s="41" t="n"/>
      <c r="C56" s="41" t="n"/>
      <c r="D56" s="41" t="n"/>
      <c r="E56" s="41" t="n"/>
      <c r="F56" s="61" t="n"/>
      <c r="G56" s="55">
        <f>IF(COUNTA(A56:F56)=0,"",IF(NOT(ISNUMBER(A56)),"Falta la fecha",IF(TRIM(B56)="","Elige la tarea",IF(ISNUMBER(MATCH(TRIM(B56),TaskNames,0)),"OK","Tarea no válida"))))</f>
        <v/>
      </c>
      <c r="H56" s="60">
        <f>IF(G56="OK",1,0)</f>
        <v/>
      </c>
      <c r="I56" s="60">
        <f>IF(H56=1,MATCH(TRIM(B56),TaskNames,0),0)</f>
        <v/>
      </c>
      <c r="J56" s="60">
        <f>IF(H56=1,IF(UPPER(TRIM(F56))="REPASADO",0,1),0)</f>
        <v/>
      </c>
    </row>
    <row r="57">
      <c r="A57" s="32" t="n"/>
      <c r="B57" s="41" t="n"/>
      <c r="C57" s="41" t="n"/>
      <c r="D57" s="41" t="n"/>
      <c r="E57" s="41" t="n"/>
      <c r="F57" s="61" t="n"/>
      <c r="G57" s="55">
        <f>IF(COUNTA(A57:F57)=0,"",IF(NOT(ISNUMBER(A57)),"Falta la fecha",IF(TRIM(B57)="","Elige la tarea",IF(ISNUMBER(MATCH(TRIM(B57),TaskNames,0)),"OK","Tarea no válida"))))</f>
        <v/>
      </c>
      <c r="H57" s="60">
        <f>IF(G57="OK",1,0)</f>
        <v/>
      </c>
      <c r="I57" s="60">
        <f>IF(H57=1,MATCH(TRIM(B57),TaskNames,0),0)</f>
        <v/>
      </c>
      <c r="J57" s="60">
        <f>IF(H57=1,IF(UPPER(TRIM(F57))="REPASADO",0,1),0)</f>
        <v/>
      </c>
    </row>
    <row r="58">
      <c r="A58" s="32" t="n"/>
      <c r="B58" s="41" t="n"/>
      <c r="C58" s="41" t="n"/>
      <c r="D58" s="41" t="n"/>
      <c r="E58" s="41" t="n"/>
      <c r="F58" s="61" t="n"/>
      <c r="G58" s="55">
        <f>IF(COUNTA(A58:F58)=0,"",IF(NOT(ISNUMBER(A58)),"Falta la fecha",IF(TRIM(B58)="","Elige la tarea",IF(ISNUMBER(MATCH(TRIM(B58),TaskNames,0)),"OK","Tarea no válida"))))</f>
        <v/>
      </c>
      <c r="H58" s="60">
        <f>IF(G58="OK",1,0)</f>
        <v/>
      </c>
      <c r="I58" s="60">
        <f>IF(H58=1,MATCH(TRIM(B58),TaskNames,0),0)</f>
        <v/>
      </c>
      <c r="J58" s="60">
        <f>IF(H58=1,IF(UPPER(TRIM(F58))="REPASADO",0,1),0)</f>
        <v/>
      </c>
    </row>
    <row r="59">
      <c r="A59" s="32" t="n"/>
      <c r="B59" s="41" t="n"/>
      <c r="C59" s="41" t="n"/>
      <c r="D59" s="41" t="n"/>
      <c r="E59" s="41" t="n"/>
      <c r="F59" s="61" t="n"/>
      <c r="G59" s="55">
        <f>IF(COUNTA(A59:F59)=0,"",IF(NOT(ISNUMBER(A59)),"Falta la fecha",IF(TRIM(B59)="","Elige la tarea",IF(ISNUMBER(MATCH(TRIM(B59),TaskNames,0)),"OK","Tarea no válida"))))</f>
        <v/>
      </c>
      <c r="H59" s="60">
        <f>IF(G59="OK",1,0)</f>
        <v/>
      </c>
      <c r="I59" s="60">
        <f>IF(H59=1,MATCH(TRIM(B59),TaskNames,0),0)</f>
        <v/>
      </c>
      <c r="J59" s="60">
        <f>IF(H59=1,IF(UPPER(TRIM(F59))="REPASADO",0,1),0)</f>
        <v/>
      </c>
    </row>
    <row r="60">
      <c r="A60" s="32" t="n"/>
      <c r="B60" s="41" t="n"/>
      <c r="C60" s="41" t="n"/>
      <c r="D60" s="41" t="n"/>
      <c r="E60" s="41" t="n"/>
      <c r="F60" s="61" t="n"/>
      <c r="G60" s="55">
        <f>IF(COUNTA(A60:F60)=0,"",IF(NOT(ISNUMBER(A60)),"Falta la fecha",IF(TRIM(B60)="","Elige la tarea",IF(ISNUMBER(MATCH(TRIM(B60),TaskNames,0)),"OK","Tarea no válida"))))</f>
        <v/>
      </c>
      <c r="H60" s="60">
        <f>IF(G60="OK",1,0)</f>
        <v/>
      </c>
      <c r="I60" s="60">
        <f>IF(H60=1,MATCH(TRIM(B60),TaskNames,0),0)</f>
        <v/>
      </c>
      <c r="J60" s="60">
        <f>IF(H60=1,IF(UPPER(TRIM(F60))="REPASADO",0,1),0)</f>
        <v/>
      </c>
    </row>
    <row r="61">
      <c r="A61" s="32" t="n"/>
      <c r="B61" s="41" t="n"/>
      <c r="C61" s="41" t="n"/>
      <c r="D61" s="41" t="n"/>
      <c r="E61" s="41" t="n"/>
      <c r="F61" s="61" t="n"/>
      <c r="G61" s="55">
        <f>IF(COUNTA(A61:F61)=0,"",IF(NOT(ISNUMBER(A61)),"Falta la fecha",IF(TRIM(B61)="","Elige la tarea",IF(ISNUMBER(MATCH(TRIM(B61),TaskNames,0)),"OK","Tarea no válida"))))</f>
        <v/>
      </c>
      <c r="H61" s="60">
        <f>IF(G61="OK",1,0)</f>
        <v/>
      </c>
      <c r="I61" s="60">
        <f>IF(H61=1,MATCH(TRIM(B61),TaskNames,0),0)</f>
        <v/>
      </c>
      <c r="J61" s="60">
        <f>IF(H61=1,IF(UPPER(TRIM(F61))="REPASADO",0,1),0)</f>
        <v/>
      </c>
    </row>
    <row r="62">
      <c r="A62" s="32" t="n"/>
      <c r="B62" s="41" t="n"/>
      <c r="C62" s="41" t="n"/>
      <c r="D62" s="41" t="n"/>
      <c r="E62" s="41" t="n"/>
      <c r="F62" s="61" t="n"/>
      <c r="G62" s="55">
        <f>IF(COUNTA(A62:F62)=0,"",IF(NOT(ISNUMBER(A62)),"Falta la fecha",IF(TRIM(B62)="","Elige la tarea",IF(ISNUMBER(MATCH(TRIM(B62),TaskNames,0)),"OK","Tarea no válida"))))</f>
        <v/>
      </c>
      <c r="H62" s="60">
        <f>IF(G62="OK",1,0)</f>
        <v/>
      </c>
      <c r="I62" s="60">
        <f>IF(H62=1,MATCH(TRIM(B62),TaskNames,0),0)</f>
        <v/>
      </c>
      <c r="J62" s="60">
        <f>IF(H62=1,IF(UPPER(TRIM(F62))="REPASADO",0,1),0)</f>
        <v/>
      </c>
    </row>
    <row r="63">
      <c r="A63" s="32" t="n"/>
      <c r="B63" s="41" t="n"/>
      <c r="C63" s="41" t="n"/>
      <c r="D63" s="41" t="n"/>
      <c r="E63" s="41" t="n"/>
      <c r="F63" s="61" t="n"/>
      <c r="G63" s="55">
        <f>IF(COUNTA(A63:F63)=0,"",IF(NOT(ISNUMBER(A63)),"Falta la fecha",IF(TRIM(B63)="","Elige la tarea",IF(ISNUMBER(MATCH(TRIM(B63),TaskNames,0)),"OK","Tarea no válida"))))</f>
        <v/>
      </c>
      <c r="H63" s="60">
        <f>IF(G63="OK",1,0)</f>
        <v/>
      </c>
      <c r="I63" s="60">
        <f>IF(H63=1,MATCH(TRIM(B63),TaskNames,0),0)</f>
        <v/>
      </c>
      <c r="J63" s="60">
        <f>IF(H63=1,IF(UPPER(TRIM(F63))="REPASADO",0,1),0)</f>
        <v/>
      </c>
    </row>
    <row r="64">
      <c r="A64" s="32" t="n"/>
      <c r="B64" s="41" t="n"/>
      <c r="C64" s="41" t="n"/>
      <c r="D64" s="41" t="n"/>
      <c r="E64" s="41" t="n"/>
      <c r="F64" s="61" t="n"/>
      <c r="G64" s="55">
        <f>IF(COUNTA(A64:F64)=0,"",IF(NOT(ISNUMBER(A64)),"Falta la fecha",IF(TRIM(B64)="","Elige la tarea",IF(ISNUMBER(MATCH(TRIM(B64),TaskNames,0)),"OK","Tarea no válida"))))</f>
        <v/>
      </c>
      <c r="H64" s="60">
        <f>IF(G64="OK",1,0)</f>
        <v/>
      </c>
      <c r="I64" s="60">
        <f>IF(H64=1,MATCH(TRIM(B64),TaskNames,0),0)</f>
        <v/>
      </c>
      <c r="J64" s="60">
        <f>IF(H64=1,IF(UPPER(TRIM(F64))="REPASADO",0,1),0)</f>
        <v/>
      </c>
    </row>
    <row r="65">
      <c r="A65" s="32" t="n"/>
      <c r="B65" s="41" t="n"/>
      <c r="C65" s="41" t="n"/>
      <c r="D65" s="41" t="n"/>
      <c r="E65" s="41" t="n"/>
      <c r="F65" s="61" t="n"/>
      <c r="G65" s="55">
        <f>IF(COUNTA(A65:F65)=0,"",IF(NOT(ISNUMBER(A65)),"Falta la fecha",IF(TRIM(B65)="","Elige la tarea",IF(ISNUMBER(MATCH(TRIM(B65),TaskNames,0)),"OK","Tarea no válida"))))</f>
        <v/>
      </c>
      <c r="H65" s="60">
        <f>IF(G65="OK",1,0)</f>
        <v/>
      </c>
      <c r="I65" s="60">
        <f>IF(H65=1,MATCH(TRIM(B65),TaskNames,0),0)</f>
        <v/>
      </c>
      <c r="J65" s="60">
        <f>IF(H65=1,IF(UPPER(TRIM(F65))="REPASADO",0,1),0)</f>
        <v/>
      </c>
    </row>
    <row r="66">
      <c r="A66" s="32" t="n"/>
      <c r="B66" s="41" t="n"/>
      <c r="C66" s="41" t="n"/>
      <c r="D66" s="41" t="n"/>
      <c r="E66" s="41" t="n"/>
      <c r="F66" s="61" t="n"/>
      <c r="G66" s="55">
        <f>IF(COUNTA(A66:F66)=0,"",IF(NOT(ISNUMBER(A66)),"Falta la fecha",IF(TRIM(B66)="","Elige la tarea",IF(ISNUMBER(MATCH(TRIM(B66),TaskNames,0)),"OK","Tarea no válida"))))</f>
        <v/>
      </c>
      <c r="H66" s="60">
        <f>IF(G66="OK",1,0)</f>
        <v/>
      </c>
      <c r="I66" s="60">
        <f>IF(H66=1,MATCH(TRIM(B66),TaskNames,0),0)</f>
        <v/>
      </c>
      <c r="J66" s="60">
        <f>IF(H66=1,IF(UPPER(TRIM(F66))="REPASADO",0,1),0)</f>
        <v/>
      </c>
    </row>
    <row r="67">
      <c r="A67" s="32" t="n"/>
      <c r="B67" s="41" t="n"/>
      <c r="C67" s="41" t="n"/>
      <c r="D67" s="41" t="n"/>
      <c r="E67" s="41" t="n"/>
      <c r="F67" s="61" t="n"/>
      <c r="G67" s="55">
        <f>IF(COUNTA(A67:F67)=0,"",IF(NOT(ISNUMBER(A67)),"Falta la fecha",IF(TRIM(B67)="","Elige la tarea",IF(ISNUMBER(MATCH(TRIM(B67),TaskNames,0)),"OK","Tarea no válida"))))</f>
        <v/>
      </c>
      <c r="H67" s="60">
        <f>IF(G67="OK",1,0)</f>
        <v/>
      </c>
      <c r="I67" s="60">
        <f>IF(H67=1,MATCH(TRIM(B67),TaskNames,0),0)</f>
        <v/>
      </c>
      <c r="J67" s="60">
        <f>IF(H67=1,IF(UPPER(TRIM(F67))="REPASADO",0,1),0)</f>
        <v/>
      </c>
    </row>
    <row r="68">
      <c r="A68" s="32" t="n"/>
      <c r="B68" s="41" t="n"/>
      <c r="C68" s="41" t="n"/>
      <c r="D68" s="41" t="n"/>
      <c r="E68" s="41" t="n"/>
      <c r="F68" s="61" t="n"/>
      <c r="G68" s="55">
        <f>IF(COUNTA(A68:F68)=0,"",IF(NOT(ISNUMBER(A68)),"Falta la fecha",IF(TRIM(B68)="","Elige la tarea",IF(ISNUMBER(MATCH(TRIM(B68),TaskNames,0)),"OK","Tarea no válida"))))</f>
        <v/>
      </c>
      <c r="H68" s="60">
        <f>IF(G68="OK",1,0)</f>
        <v/>
      </c>
      <c r="I68" s="60">
        <f>IF(H68=1,MATCH(TRIM(B68),TaskNames,0),0)</f>
        <v/>
      </c>
      <c r="J68" s="60">
        <f>IF(H68=1,IF(UPPER(TRIM(F68))="REPASADO",0,1),0)</f>
        <v/>
      </c>
    </row>
    <row r="69">
      <c r="A69" s="32" t="n"/>
      <c r="B69" s="41" t="n"/>
      <c r="C69" s="41" t="n"/>
      <c r="D69" s="41" t="n"/>
      <c r="E69" s="41" t="n"/>
      <c r="F69" s="61" t="n"/>
      <c r="G69" s="55">
        <f>IF(COUNTA(A69:F69)=0,"",IF(NOT(ISNUMBER(A69)),"Falta la fecha",IF(TRIM(B69)="","Elige la tarea",IF(ISNUMBER(MATCH(TRIM(B69),TaskNames,0)),"OK","Tarea no válida"))))</f>
        <v/>
      </c>
      <c r="H69" s="60">
        <f>IF(G69="OK",1,0)</f>
        <v/>
      </c>
      <c r="I69" s="60">
        <f>IF(H69=1,MATCH(TRIM(B69),TaskNames,0),0)</f>
        <v/>
      </c>
      <c r="J69" s="60">
        <f>IF(H69=1,IF(UPPER(TRIM(F69))="REPASADO",0,1),0)</f>
        <v/>
      </c>
    </row>
    <row r="70">
      <c r="A70" s="32" t="n"/>
      <c r="B70" s="41" t="n"/>
      <c r="C70" s="41" t="n"/>
      <c r="D70" s="41" t="n"/>
      <c r="E70" s="41" t="n"/>
      <c r="F70" s="61" t="n"/>
      <c r="G70" s="55">
        <f>IF(COUNTA(A70:F70)=0,"",IF(NOT(ISNUMBER(A70)),"Falta la fecha",IF(TRIM(B70)="","Elige la tarea",IF(ISNUMBER(MATCH(TRIM(B70),TaskNames,0)),"OK","Tarea no válida"))))</f>
        <v/>
      </c>
      <c r="H70" s="60">
        <f>IF(G70="OK",1,0)</f>
        <v/>
      </c>
      <c r="I70" s="60">
        <f>IF(H70=1,MATCH(TRIM(B70),TaskNames,0),0)</f>
        <v/>
      </c>
      <c r="J70" s="60">
        <f>IF(H70=1,IF(UPPER(TRIM(F70))="REPASADO",0,1),0)</f>
        <v/>
      </c>
    </row>
    <row r="71">
      <c r="A71" s="32" t="n"/>
      <c r="B71" s="41" t="n"/>
      <c r="C71" s="41" t="n"/>
      <c r="D71" s="41" t="n"/>
      <c r="E71" s="41" t="n"/>
      <c r="F71" s="61" t="n"/>
      <c r="G71" s="55">
        <f>IF(COUNTA(A71:F71)=0,"",IF(NOT(ISNUMBER(A71)),"Falta la fecha",IF(TRIM(B71)="","Elige la tarea",IF(ISNUMBER(MATCH(TRIM(B71),TaskNames,0)),"OK","Tarea no válida"))))</f>
        <v/>
      </c>
      <c r="H71" s="60">
        <f>IF(G71="OK",1,0)</f>
        <v/>
      </c>
      <c r="I71" s="60">
        <f>IF(H71=1,MATCH(TRIM(B71),TaskNames,0),0)</f>
        <v/>
      </c>
      <c r="J71" s="60">
        <f>IF(H71=1,IF(UPPER(TRIM(F71))="REPASADO",0,1),0)</f>
        <v/>
      </c>
    </row>
    <row r="72">
      <c r="A72" s="32" t="n"/>
      <c r="B72" s="41" t="n"/>
      <c r="C72" s="41" t="n"/>
      <c r="D72" s="41" t="n"/>
      <c r="E72" s="41" t="n"/>
      <c r="F72" s="61" t="n"/>
      <c r="G72" s="55">
        <f>IF(COUNTA(A72:F72)=0,"",IF(NOT(ISNUMBER(A72)),"Falta la fecha",IF(TRIM(B72)="","Elige la tarea",IF(ISNUMBER(MATCH(TRIM(B72),TaskNames,0)),"OK","Tarea no válida"))))</f>
        <v/>
      </c>
      <c r="H72" s="60">
        <f>IF(G72="OK",1,0)</f>
        <v/>
      </c>
      <c r="I72" s="60">
        <f>IF(H72=1,MATCH(TRIM(B72),TaskNames,0),0)</f>
        <v/>
      </c>
      <c r="J72" s="60">
        <f>IF(H72=1,IF(UPPER(TRIM(F72))="REPASADO",0,1),0)</f>
        <v/>
      </c>
    </row>
    <row r="73">
      <c r="A73" s="32" t="n"/>
      <c r="B73" s="41" t="n"/>
      <c r="C73" s="41" t="n"/>
      <c r="D73" s="41" t="n"/>
      <c r="E73" s="41" t="n"/>
      <c r="F73" s="61" t="n"/>
      <c r="G73" s="55">
        <f>IF(COUNTA(A73:F73)=0,"",IF(NOT(ISNUMBER(A73)),"Falta la fecha",IF(TRIM(B73)="","Elige la tarea",IF(ISNUMBER(MATCH(TRIM(B73),TaskNames,0)),"OK","Tarea no válida"))))</f>
        <v/>
      </c>
      <c r="H73" s="60">
        <f>IF(G73="OK",1,0)</f>
        <v/>
      </c>
      <c r="I73" s="60">
        <f>IF(H73=1,MATCH(TRIM(B73),TaskNames,0),0)</f>
        <v/>
      </c>
      <c r="J73" s="60">
        <f>IF(H73=1,IF(UPPER(TRIM(F73))="REPASADO",0,1),0)</f>
        <v/>
      </c>
    </row>
    <row r="74">
      <c r="A74" s="32" t="n"/>
      <c r="B74" s="41" t="n"/>
      <c r="C74" s="41" t="n"/>
      <c r="D74" s="41" t="n"/>
      <c r="E74" s="41" t="n"/>
      <c r="F74" s="61" t="n"/>
      <c r="G74" s="55">
        <f>IF(COUNTA(A74:F74)=0,"",IF(NOT(ISNUMBER(A74)),"Falta la fecha",IF(TRIM(B74)="","Elige la tarea",IF(ISNUMBER(MATCH(TRIM(B74),TaskNames,0)),"OK","Tarea no válida"))))</f>
        <v/>
      </c>
      <c r="H74" s="60">
        <f>IF(G74="OK",1,0)</f>
        <v/>
      </c>
      <c r="I74" s="60">
        <f>IF(H74=1,MATCH(TRIM(B74),TaskNames,0),0)</f>
        <v/>
      </c>
      <c r="J74" s="60">
        <f>IF(H74=1,IF(UPPER(TRIM(F74))="REPASADO",0,1),0)</f>
        <v/>
      </c>
    </row>
    <row r="75">
      <c r="A75" s="32" t="n"/>
      <c r="B75" s="41" t="n"/>
      <c r="C75" s="41" t="n"/>
      <c r="D75" s="41" t="n"/>
      <c r="E75" s="41" t="n"/>
      <c r="F75" s="61" t="n"/>
      <c r="G75" s="55">
        <f>IF(COUNTA(A75:F75)=0,"",IF(NOT(ISNUMBER(A75)),"Falta la fecha",IF(TRIM(B75)="","Elige la tarea",IF(ISNUMBER(MATCH(TRIM(B75),TaskNames,0)),"OK","Tarea no válida"))))</f>
        <v/>
      </c>
      <c r="H75" s="60">
        <f>IF(G75="OK",1,0)</f>
        <v/>
      </c>
      <c r="I75" s="60">
        <f>IF(H75=1,MATCH(TRIM(B75),TaskNames,0),0)</f>
        <v/>
      </c>
      <c r="J75" s="60">
        <f>IF(H75=1,IF(UPPER(TRIM(F75))="REPASADO",0,1),0)</f>
        <v/>
      </c>
    </row>
    <row r="76">
      <c r="A76" s="32" t="n"/>
      <c r="B76" s="41" t="n"/>
      <c r="C76" s="41" t="n"/>
      <c r="D76" s="41" t="n"/>
      <c r="E76" s="41" t="n"/>
      <c r="F76" s="61" t="n"/>
      <c r="G76" s="55">
        <f>IF(COUNTA(A76:F76)=0,"",IF(NOT(ISNUMBER(A76)),"Falta la fecha",IF(TRIM(B76)="","Elige la tarea",IF(ISNUMBER(MATCH(TRIM(B76),TaskNames,0)),"OK","Tarea no válida"))))</f>
        <v/>
      </c>
      <c r="H76" s="60">
        <f>IF(G76="OK",1,0)</f>
        <v/>
      </c>
      <c r="I76" s="60">
        <f>IF(H76=1,MATCH(TRIM(B76),TaskNames,0),0)</f>
        <v/>
      </c>
      <c r="J76" s="60">
        <f>IF(H76=1,IF(UPPER(TRIM(F76))="REPASADO",0,1),0)</f>
        <v/>
      </c>
    </row>
    <row r="77">
      <c r="A77" s="32" t="n"/>
      <c r="B77" s="41" t="n"/>
      <c r="C77" s="41" t="n"/>
      <c r="D77" s="41" t="n"/>
      <c r="E77" s="41" t="n"/>
      <c r="F77" s="61" t="n"/>
      <c r="G77" s="55">
        <f>IF(COUNTA(A77:F77)=0,"",IF(NOT(ISNUMBER(A77)),"Falta la fecha",IF(TRIM(B77)="","Elige la tarea",IF(ISNUMBER(MATCH(TRIM(B77),TaskNames,0)),"OK","Tarea no válida"))))</f>
        <v/>
      </c>
      <c r="H77" s="60">
        <f>IF(G77="OK",1,0)</f>
        <v/>
      </c>
      <c r="I77" s="60">
        <f>IF(H77=1,MATCH(TRIM(B77),TaskNames,0),0)</f>
        <v/>
      </c>
      <c r="J77" s="60">
        <f>IF(H77=1,IF(UPPER(TRIM(F77))="REPASADO",0,1),0)</f>
        <v/>
      </c>
    </row>
    <row r="78">
      <c r="A78" s="32" t="n"/>
      <c r="B78" s="41" t="n"/>
      <c r="C78" s="41" t="n"/>
      <c r="D78" s="41" t="n"/>
      <c r="E78" s="41" t="n"/>
      <c r="F78" s="61" t="n"/>
      <c r="G78" s="55">
        <f>IF(COUNTA(A78:F78)=0,"",IF(NOT(ISNUMBER(A78)),"Falta la fecha",IF(TRIM(B78)="","Elige la tarea",IF(ISNUMBER(MATCH(TRIM(B78),TaskNames,0)),"OK","Tarea no válida"))))</f>
        <v/>
      </c>
      <c r="H78" s="60">
        <f>IF(G78="OK",1,0)</f>
        <v/>
      </c>
      <c r="I78" s="60">
        <f>IF(H78=1,MATCH(TRIM(B78),TaskNames,0),0)</f>
        <v/>
      </c>
      <c r="J78" s="60">
        <f>IF(H78=1,IF(UPPER(TRIM(F78))="REPASADO",0,1),0)</f>
        <v/>
      </c>
    </row>
    <row r="79">
      <c r="A79" s="32" t="n"/>
      <c r="B79" s="41" t="n"/>
      <c r="C79" s="41" t="n"/>
      <c r="D79" s="41" t="n"/>
      <c r="E79" s="41" t="n"/>
      <c r="F79" s="61" t="n"/>
      <c r="G79" s="55">
        <f>IF(COUNTA(A79:F79)=0,"",IF(NOT(ISNUMBER(A79)),"Falta la fecha",IF(TRIM(B79)="","Elige la tarea",IF(ISNUMBER(MATCH(TRIM(B79),TaskNames,0)),"OK","Tarea no válida"))))</f>
        <v/>
      </c>
      <c r="H79" s="60">
        <f>IF(G79="OK",1,0)</f>
        <v/>
      </c>
      <c r="I79" s="60">
        <f>IF(H79=1,MATCH(TRIM(B79),TaskNames,0),0)</f>
        <v/>
      </c>
      <c r="J79" s="60">
        <f>IF(H79=1,IF(UPPER(TRIM(F79))="REPASADO",0,1),0)</f>
        <v/>
      </c>
    </row>
    <row r="80">
      <c r="A80" s="32" t="n"/>
      <c r="B80" s="41" t="n"/>
      <c r="C80" s="41" t="n"/>
      <c r="D80" s="41" t="n"/>
      <c r="E80" s="41" t="n"/>
      <c r="F80" s="61" t="n"/>
      <c r="G80" s="55">
        <f>IF(COUNTA(A80:F80)=0,"",IF(NOT(ISNUMBER(A80)),"Falta la fecha",IF(TRIM(B80)="","Elige la tarea",IF(ISNUMBER(MATCH(TRIM(B80),TaskNames,0)),"OK","Tarea no válida"))))</f>
        <v/>
      </c>
      <c r="H80" s="60">
        <f>IF(G80="OK",1,0)</f>
        <v/>
      </c>
      <c r="I80" s="60">
        <f>IF(H80=1,MATCH(TRIM(B80),TaskNames,0),0)</f>
        <v/>
      </c>
      <c r="J80" s="60">
        <f>IF(H80=1,IF(UPPER(TRIM(F80))="REPASADO",0,1),0)</f>
        <v/>
      </c>
    </row>
    <row r="81">
      <c r="A81" s="32" t="n"/>
      <c r="B81" s="41" t="n"/>
      <c r="C81" s="41" t="n"/>
      <c r="D81" s="41" t="n"/>
      <c r="E81" s="41" t="n"/>
      <c r="F81" s="61" t="n"/>
      <c r="G81" s="55">
        <f>IF(COUNTA(A81:F81)=0,"",IF(NOT(ISNUMBER(A81)),"Falta la fecha",IF(TRIM(B81)="","Elige la tarea",IF(ISNUMBER(MATCH(TRIM(B81),TaskNames,0)),"OK","Tarea no válida"))))</f>
        <v/>
      </c>
      <c r="H81" s="60">
        <f>IF(G81="OK",1,0)</f>
        <v/>
      </c>
      <c r="I81" s="60">
        <f>IF(H81=1,MATCH(TRIM(B81),TaskNames,0),0)</f>
        <v/>
      </c>
      <c r="J81" s="60">
        <f>IF(H81=1,IF(UPPER(TRIM(F81))="REPASADO",0,1),0)</f>
        <v/>
      </c>
    </row>
    <row r="82">
      <c r="A82" s="32" t="n"/>
      <c r="B82" s="41" t="n"/>
      <c r="C82" s="41" t="n"/>
      <c r="D82" s="41" t="n"/>
      <c r="E82" s="41" t="n"/>
      <c r="F82" s="61" t="n"/>
      <c r="G82" s="55">
        <f>IF(COUNTA(A82:F82)=0,"",IF(NOT(ISNUMBER(A82)),"Falta la fecha",IF(TRIM(B82)="","Elige la tarea",IF(ISNUMBER(MATCH(TRIM(B82),TaskNames,0)),"OK","Tarea no válida"))))</f>
        <v/>
      </c>
      <c r="H82" s="60">
        <f>IF(G82="OK",1,0)</f>
        <v/>
      </c>
      <c r="I82" s="60">
        <f>IF(H82=1,MATCH(TRIM(B82),TaskNames,0),0)</f>
        <v/>
      </c>
      <c r="J82" s="60">
        <f>IF(H82=1,IF(UPPER(TRIM(F82))="REPASADO",0,1),0)</f>
        <v/>
      </c>
    </row>
    <row r="83">
      <c r="A83" s="32" t="n"/>
      <c r="B83" s="41" t="n"/>
      <c r="C83" s="41" t="n"/>
      <c r="D83" s="41" t="n"/>
      <c r="E83" s="41" t="n"/>
      <c r="F83" s="61" t="n"/>
      <c r="G83" s="55">
        <f>IF(COUNTA(A83:F83)=0,"",IF(NOT(ISNUMBER(A83)),"Falta la fecha",IF(TRIM(B83)="","Elige la tarea",IF(ISNUMBER(MATCH(TRIM(B83),TaskNames,0)),"OK","Tarea no válida"))))</f>
        <v/>
      </c>
      <c r="H83" s="60">
        <f>IF(G83="OK",1,0)</f>
        <v/>
      </c>
      <c r="I83" s="60">
        <f>IF(H83=1,MATCH(TRIM(B83),TaskNames,0),0)</f>
        <v/>
      </c>
      <c r="J83" s="60">
        <f>IF(H83=1,IF(UPPER(TRIM(F83))="REPASADO",0,1),0)</f>
        <v/>
      </c>
    </row>
    <row r="84">
      <c r="A84" s="32" t="n"/>
      <c r="B84" s="41" t="n"/>
      <c r="C84" s="41" t="n"/>
      <c r="D84" s="41" t="n"/>
      <c r="E84" s="41" t="n"/>
      <c r="F84" s="61" t="n"/>
      <c r="G84" s="55">
        <f>IF(COUNTA(A84:F84)=0,"",IF(NOT(ISNUMBER(A84)),"Falta la fecha",IF(TRIM(B84)="","Elige la tarea",IF(ISNUMBER(MATCH(TRIM(B84),TaskNames,0)),"OK","Tarea no válida"))))</f>
        <v/>
      </c>
      <c r="H84" s="60">
        <f>IF(G84="OK",1,0)</f>
        <v/>
      </c>
      <c r="I84" s="60">
        <f>IF(H84=1,MATCH(TRIM(B84),TaskNames,0),0)</f>
        <v/>
      </c>
      <c r="J84" s="60">
        <f>IF(H84=1,IF(UPPER(TRIM(F84))="REPASADO",0,1),0)</f>
        <v/>
      </c>
    </row>
    <row r="85">
      <c r="A85" s="32" t="n"/>
      <c r="B85" s="41" t="n"/>
      <c r="C85" s="41" t="n"/>
      <c r="D85" s="41" t="n"/>
      <c r="E85" s="41" t="n"/>
      <c r="F85" s="61" t="n"/>
      <c r="G85" s="55">
        <f>IF(COUNTA(A85:F85)=0,"",IF(NOT(ISNUMBER(A85)),"Falta la fecha",IF(TRIM(B85)="","Elige la tarea",IF(ISNUMBER(MATCH(TRIM(B85),TaskNames,0)),"OK","Tarea no válida"))))</f>
        <v/>
      </c>
      <c r="H85" s="60">
        <f>IF(G85="OK",1,0)</f>
        <v/>
      </c>
      <c r="I85" s="60">
        <f>IF(H85=1,MATCH(TRIM(B85),TaskNames,0),0)</f>
        <v/>
      </c>
      <c r="J85" s="60">
        <f>IF(H85=1,IF(UPPER(TRIM(F85))="REPASADO",0,1),0)</f>
        <v/>
      </c>
    </row>
    <row r="86">
      <c r="A86" s="32" t="n"/>
      <c r="B86" s="41" t="n"/>
      <c r="C86" s="41" t="n"/>
      <c r="D86" s="41" t="n"/>
      <c r="E86" s="41" t="n"/>
      <c r="F86" s="61" t="n"/>
      <c r="G86" s="55">
        <f>IF(COUNTA(A86:F86)=0,"",IF(NOT(ISNUMBER(A86)),"Falta la fecha",IF(TRIM(B86)="","Elige la tarea",IF(ISNUMBER(MATCH(TRIM(B86),TaskNames,0)),"OK","Tarea no válida"))))</f>
        <v/>
      </c>
      <c r="H86" s="60">
        <f>IF(G86="OK",1,0)</f>
        <v/>
      </c>
      <c r="I86" s="60">
        <f>IF(H86=1,MATCH(TRIM(B86),TaskNames,0),0)</f>
        <v/>
      </c>
      <c r="J86" s="60">
        <f>IF(H86=1,IF(UPPER(TRIM(F86))="REPASADO",0,1),0)</f>
        <v/>
      </c>
    </row>
    <row r="87">
      <c r="A87" s="32" t="n"/>
      <c r="B87" s="41" t="n"/>
      <c r="C87" s="41" t="n"/>
      <c r="D87" s="41" t="n"/>
      <c r="E87" s="41" t="n"/>
      <c r="F87" s="61" t="n"/>
      <c r="G87" s="55">
        <f>IF(COUNTA(A87:F87)=0,"",IF(NOT(ISNUMBER(A87)),"Falta la fecha",IF(TRIM(B87)="","Elige la tarea",IF(ISNUMBER(MATCH(TRIM(B87),TaskNames,0)),"OK","Tarea no válida"))))</f>
        <v/>
      </c>
      <c r="H87" s="60">
        <f>IF(G87="OK",1,0)</f>
        <v/>
      </c>
      <c r="I87" s="60">
        <f>IF(H87=1,MATCH(TRIM(B87),TaskNames,0),0)</f>
        <v/>
      </c>
      <c r="J87" s="60">
        <f>IF(H87=1,IF(UPPER(TRIM(F87))="REPASADO",0,1),0)</f>
        <v/>
      </c>
    </row>
    <row r="88">
      <c r="A88" s="32" t="n"/>
      <c r="B88" s="41" t="n"/>
      <c r="C88" s="41" t="n"/>
      <c r="D88" s="41" t="n"/>
      <c r="E88" s="41" t="n"/>
      <c r="F88" s="61" t="n"/>
      <c r="G88" s="55">
        <f>IF(COUNTA(A88:F88)=0,"",IF(NOT(ISNUMBER(A88)),"Falta la fecha",IF(TRIM(B88)="","Elige la tarea",IF(ISNUMBER(MATCH(TRIM(B88),TaskNames,0)),"OK","Tarea no válida"))))</f>
        <v/>
      </c>
      <c r="H88" s="60">
        <f>IF(G88="OK",1,0)</f>
        <v/>
      </c>
      <c r="I88" s="60">
        <f>IF(H88=1,MATCH(TRIM(B88),TaskNames,0),0)</f>
        <v/>
      </c>
      <c r="J88" s="60">
        <f>IF(H88=1,IF(UPPER(TRIM(F88))="REPASADO",0,1),0)</f>
        <v/>
      </c>
    </row>
    <row r="89">
      <c r="A89" s="32" t="n"/>
      <c r="B89" s="41" t="n"/>
      <c r="C89" s="41" t="n"/>
      <c r="D89" s="41" t="n"/>
      <c r="E89" s="41" t="n"/>
      <c r="F89" s="61" t="n"/>
      <c r="G89" s="55">
        <f>IF(COUNTA(A89:F89)=0,"",IF(NOT(ISNUMBER(A89)),"Falta la fecha",IF(TRIM(B89)="","Elige la tarea",IF(ISNUMBER(MATCH(TRIM(B89),TaskNames,0)),"OK","Tarea no válida"))))</f>
        <v/>
      </c>
      <c r="H89" s="60">
        <f>IF(G89="OK",1,0)</f>
        <v/>
      </c>
      <c r="I89" s="60">
        <f>IF(H89=1,MATCH(TRIM(B89),TaskNames,0),0)</f>
        <v/>
      </c>
      <c r="J89" s="60">
        <f>IF(H89=1,IF(UPPER(TRIM(F89))="REPASADO",0,1),0)</f>
        <v/>
      </c>
    </row>
    <row r="90">
      <c r="A90" s="32" t="n"/>
      <c r="B90" s="41" t="n"/>
      <c r="C90" s="41" t="n"/>
      <c r="D90" s="41" t="n"/>
      <c r="E90" s="41" t="n"/>
      <c r="F90" s="61" t="n"/>
      <c r="G90" s="55">
        <f>IF(COUNTA(A90:F90)=0,"",IF(NOT(ISNUMBER(A90)),"Falta la fecha",IF(TRIM(B90)="","Elige la tarea",IF(ISNUMBER(MATCH(TRIM(B90),TaskNames,0)),"OK","Tarea no válida"))))</f>
        <v/>
      </c>
      <c r="H90" s="60">
        <f>IF(G90="OK",1,0)</f>
        <v/>
      </c>
      <c r="I90" s="60">
        <f>IF(H90=1,MATCH(TRIM(B90),TaskNames,0),0)</f>
        <v/>
      </c>
      <c r="J90" s="60">
        <f>IF(H90=1,IF(UPPER(TRIM(F90))="REPASADO",0,1),0)</f>
        <v/>
      </c>
    </row>
    <row r="91">
      <c r="A91" s="32" t="n"/>
      <c r="B91" s="41" t="n"/>
      <c r="C91" s="41" t="n"/>
      <c r="D91" s="41" t="n"/>
      <c r="E91" s="41" t="n"/>
      <c r="F91" s="61" t="n"/>
      <c r="G91" s="55">
        <f>IF(COUNTA(A91:F91)=0,"",IF(NOT(ISNUMBER(A91)),"Falta la fecha",IF(TRIM(B91)="","Elige la tarea",IF(ISNUMBER(MATCH(TRIM(B91),TaskNames,0)),"OK","Tarea no válida"))))</f>
        <v/>
      </c>
      <c r="H91" s="60">
        <f>IF(G91="OK",1,0)</f>
        <v/>
      </c>
      <c r="I91" s="60">
        <f>IF(H91=1,MATCH(TRIM(B91),TaskNames,0),0)</f>
        <v/>
      </c>
      <c r="J91" s="60">
        <f>IF(H91=1,IF(UPPER(TRIM(F91))="REPASADO",0,1),0)</f>
        <v/>
      </c>
    </row>
    <row r="92">
      <c r="A92" s="32" t="n"/>
      <c r="B92" s="41" t="n"/>
      <c r="C92" s="41" t="n"/>
      <c r="D92" s="41" t="n"/>
      <c r="E92" s="41" t="n"/>
      <c r="F92" s="61" t="n"/>
      <c r="G92" s="55">
        <f>IF(COUNTA(A92:F92)=0,"",IF(NOT(ISNUMBER(A92)),"Falta la fecha",IF(TRIM(B92)="","Elige la tarea",IF(ISNUMBER(MATCH(TRIM(B92),TaskNames,0)),"OK","Tarea no válida"))))</f>
        <v/>
      </c>
      <c r="H92" s="60">
        <f>IF(G92="OK",1,0)</f>
        <v/>
      </c>
      <c r="I92" s="60">
        <f>IF(H92=1,MATCH(TRIM(B92),TaskNames,0),0)</f>
        <v/>
      </c>
      <c r="J92" s="60">
        <f>IF(H92=1,IF(UPPER(TRIM(F92))="REPASADO",0,1),0)</f>
        <v/>
      </c>
    </row>
    <row r="93">
      <c r="A93" s="32" t="n"/>
      <c r="B93" s="41" t="n"/>
      <c r="C93" s="41" t="n"/>
      <c r="D93" s="41" t="n"/>
      <c r="E93" s="41" t="n"/>
      <c r="F93" s="61" t="n"/>
      <c r="G93" s="55">
        <f>IF(COUNTA(A93:F93)=0,"",IF(NOT(ISNUMBER(A93)),"Falta la fecha",IF(TRIM(B93)="","Elige la tarea",IF(ISNUMBER(MATCH(TRIM(B93),TaskNames,0)),"OK","Tarea no válida"))))</f>
        <v/>
      </c>
      <c r="H93" s="60">
        <f>IF(G93="OK",1,0)</f>
        <v/>
      </c>
      <c r="I93" s="60">
        <f>IF(H93=1,MATCH(TRIM(B93),TaskNames,0),0)</f>
        <v/>
      </c>
      <c r="J93" s="60">
        <f>IF(H93=1,IF(UPPER(TRIM(F93))="REPASADO",0,1),0)</f>
        <v/>
      </c>
    </row>
    <row r="94">
      <c r="A94" s="32" t="n"/>
      <c r="B94" s="41" t="n"/>
      <c r="C94" s="41" t="n"/>
      <c r="D94" s="41" t="n"/>
      <c r="E94" s="41" t="n"/>
      <c r="F94" s="61" t="n"/>
      <c r="G94" s="55">
        <f>IF(COUNTA(A94:F94)=0,"",IF(NOT(ISNUMBER(A94)),"Falta la fecha",IF(TRIM(B94)="","Elige la tarea",IF(ISNUMBER(MATCH(TRIM(B94),TaskNames,0)),"OK","Tarea no válida"))))</f>
        <v/>
      </c>
      <c r="H94" s="60">
        <f>IF(G94="OK",1,0)</f>
        <v/>
      </c>
      <c r="I94" s="60">
        <f>IF(H94=1,MATCH(TRIM(B94),TaskNames,0),0)</f>
        <v/>
      </c>
      <c r="J94" s="60">
        <f>IF(H94=1,IF(UPPER(TRIM(F94))="REPASADO",0,1),0)</f>
        <v/>
      </c>
    </row>
    <row r="95">
      <c r="A95" s="32" t="n"/>
      <c r="B95" s="41" t="n"/>
      <c r="C95" s="41" t="n"/>
      <c r="D95" s="41" t="n"/>
      <c r="E95" s="41" t="n"/>
      <c r="F95" s="61" t="n"/>
      <c r="G95" s="55">
        <f>IF(COUNTA(A95:F95)=0,"",IF(NOT(ISNUMBER(A95)),"Falta la fecha",IF(TRIM(B95)="","Elige la tarea",IF(ISNUMBER(MATCH(TRIM(B95),TaskNames,0)),"OK","Tarea no válida"))))</f>
        <v/>
      </c>
      <c r="H95" s="60">
        <f>IF(G95="OK",1,0)</f>
        <v/>
      </c>
      <c r="I95" s="60">
        <f>IF(H95=1,MATCH(TRIM(B95),TaskNames,0),0)</f>
        <v/>
      </c>
      <c r="J95" s="60">
        <f>IF(H95=1,IF(UPPER(TRIM(F95))="REPASADO",0,1),0)</f>
        <v/>
      </c>
    </row>
    <row r="96">
      <c r="A96" s="32" t="n"/>
      <c r="B96" s="41" t="n"/>
      <c r="C96" s="41" t="n"/>
      <c r="D96" s="41" t="n"/>
      <c r="E96" s="41" t="n"/>
      <c r="F96" s="61" t="n"/>
      <c r="G96" s="55">
        <f>IF(COUNTA(A96:F96)=0,"",IF(NOT(ISNUMBER(A96)),"Falta la fecha",IF(TRIM(B96)="","Elige la tarea",IF(ISNUMBER(MATCH(TRIM(B96),TaskNames,0)),"OK","Tarea no válida"))))</f>
        <v/>
      </c>
      <c r="H96" s="60">
        <f>IF(G96="OK",1,0)</f>
        <v/>
      </c>
      <c r="I96" s="60">
        <f>IF(H96=1,MATCH(TRIM(B96),TaskNames,0),0)</f>
        <v/>
      </c>
      <c r="J96" s="60">
        <f>IF(H96=1,IF(UPPER(TRIM(F96))="REPASADO",0,1),0)</f>
        <v/>
      </c>
    </row>
    <row r="97">
      <c r="A97" s="32" t="n"/>
      <c r="B97" s="41" t="n"/>
      <c r="C97" s="41" t="n"/>
      <c r="D97" s="41" t="n"/>
      <c r="E97" s="41" t="n"/>
      <c r="F97" s="61" t="n"/>
      <c r="G97" s="55">
        <f>IF(COUNTA(A97:F97)=0,"",IF(NOT(ISNUMBER(A97)),"Falta la fecha",IF(TRIM(B97)="","Elige la tarea",IF(ISNUMBER(MATCH(TRIM(B97),TaskNames,0)),"OK","Tarea no válida"))))</f>
        <v/>
      </c>
      <c r="H97" s="60">
        <f>IF(G97="OK",1,0)</f>
        <v/>
      </c>
      <c r="I97" s="60">
        <f>IF(H97=1,MATCH(TRIM(B97),TaskNames,0),0)</f>
        <v/>
      </c>
      <c r="J97" s="60">
        <f>IF(H97=1,IF(UPPER(TRIM(F97))="REPASADO",0,1),0)</f>
        <v/>
      </c>
    </row>
    <row r="98">
      <c r="A98" s="32" t="n"/>
      <c r="B98" s="41" t="n"/>
      <c r="C98" s="41" t="n"/>
      <c r="D98" s="41" t="n"/>
      <c r="E98" s="41" t="n"/>
      <c r="F98" s="61" t="n"/>
      <c r="G98" s="55">
        <f>IF(COUNTA(A98:F98)=0,"",IF(NOT(ISNUMBER(A98)),"Falta la fecha",IF(TRIM(B98)="","Elige la tarea",IF(ISNUMBER(MATCH(TRIM(B98),TaskNames,0)),"OK","Tarea no válida"))))</f>
        <v/>
      </c>
      <c r="H98" s="60">
        <f>IF(G98="OK",1,0)</f>
        <v/>
      </c>
      <c r="I98" s="60">
        <f>IF(H98=1,MATCH(TRIM(B98),TaskNames,0),0)</f>
        <v/>
      </c>
      <c r="J98" s="60">
        <f>IF(H98=1,IF(UPPER(TRIM(F98))="REPASADO",0,1),0)</f>
        <v/>
      </c>
    </row>
    <row r="99">
      <c r="A99" s="32" t="n"/>
      <c r="B99" s="41" t="n"/>
      <c r="C99" s="41" t="n"/>
      <c r="D99" s="41" t="n"/>
      <c r="E99" s="41" t="n"/>
      <c r="F99" s="61" t="n"/>
      <c r="G99" s="55">
        <f>IF(COUNTA(A99:F99)=0,"",IF(NOT(ISNUMBER(A99)),"Falta la fecha",IF(TRIM(B99)="","Elige la tarea",IF(ISNUMBER(MATCH(TRIM(B99),TaskNames,0)),"OK","Tarea no válida"))))</f>
        <v/>
      </c>
      <c r="H99" s="60">
        <f>IF(G99="OK",1,0)</f>
        <v/>
      </c>
      <c r="I99" s="60">
        <f>IF(H99=1,MATCH(TRIM(B99),TaskNames,0),0)</f>
        <v/>
      </c>
      <c r="J99" s="60">
        <f>IF(H99=1,IF(UPPER(TRIM(F99))="REPASADO",0,1),0)</f>
        <v/>
      </c>
    </row>
    <row r="100">
      <c r="A100" s="32" t="n"/>
      <c r="B100" s="41" t="n"/>
      <c r="C100" s="41" t="n"/>
      <c r="D100" s="41" t="n"/>
      <c r="E100" s="41" t="n"/>
      <c r="F100" s="61" t="n"/>
      <c r="G100" s="55">
        <f>IF(COUNTA(A100:F100)=0,"",IF(NOT(ISNUMBER(A100)),"Falta la fecha",IF(TRIM(B100)="","Elige la tarea",IF(ISNUMBER(MATCH(TRIM(B100),TaskNames,0)),"OK","Tarea no válida"))))</f>
        <v/>
      </c>
      <c r="H100" s="60">
        <f>IF(G100="OK",1,0)</f>
        <v/>
      </c>
      <c r="I100" s="60">
        <f>IF(H100=1,MATCH(TRIM(B100),TaskNames,0),0)</f>
        <v/>
      </c>
      <c r="J100" s="60">
        <f>IF(H100=1,IF(UPPER(TRIM(F100))="REPASADO",0,1),0)</f>
        <v/>
      </c>
    </row>
    <row r="101">
      <c r="A101" s="32" t="n"/>
      <c r="B101" s="41" t="n"/>
      <c r="C101" s="41" t="n"/>
      <c r="D101" s="41" t="n"/>
      <c r="E101" s="41" t="n"/>
      <c r="F101" s="61" t="n"/>
      <c r="G101" s="55">
        <f>IF(COUNTA(A101:F101)=0,"",IF(NOT(ISNUMBER(A101)),"Falta la fecha",IF(TRIM(B101)="","Elige la tarea",IF(ISNUMBER(MATCH(TRIM(B101),TaskNames,0)),"OK","Tarea no válida"))))</f>
        <v/>
      </c>
      <c r="H101" s="60">
        <f>IF(G101="OK",1,0)</f>
        <v/>
      </c>
      <c r="I101" s="60">
        <f>IF(H101=1,MATCH(TRIM(B101),TaskNames,0),0)</f>
        <v/>
      </c>
      <c r="J101" s="60">
        <f>IF(H101=1,IF(UPPER(TRIM(F101))="REPASADO",0,1),0)</f>
        <v/>
      </c>
    </row>
    <row r="102">
      <c r="A102" s="32" t="n"/>
      <c r="B102" s="41" t="n"/>
      <c r="C102" s="41" t="n"/>
      <c r="D102" s="41" t="n"/>
      <c r="E102" s="41" t="n"/>
      <c r="F102" s="61" t="n"/>
      <c r="G102" s="55">
        <f>IF(COUNTA(A102:F102)=0,"",IF(NOT(ISNUMBER(A102)),"Falta la fecha",IF(TRIM(B102)="","Elige la tarea",IF(ISNUMBER(MATCH(TRIM(B102),TaskNames,0)),"OK","Tarea no válida"))))</f>
        <v/>
      </c>
      <c r="H102" s="60">
        <f>IF(G102="OK",1,0)</f>
        <v/>
      </c>
      <c r="I102" s="60">
        <f>IF(H102=1,MATCH(TRIM(B102),TaskNames,0),0)</f>
        <v/>
      </c>
      <c r="J102" s="60">
        <f>IF(H102=1,IF(UPPER(TRIM(F102))="REPASADO",0,1),0)</f>
        <v/>
      </c>
    </row>
    <row r="103">
      <c r="A103" s="32" t="n"/>
      <c r="B103" s="41" t="n"/>
      <c r="C103" s="41" t="n"/>
      <c r="D103" s="41" t="n"/>
      <c r="E103" s="41" t="n"/>
      <c r="F103" s="61" t="n"/>
      <c r="G103" s="55">
        <f>IF(COUNTA(A103:F103)=0,"",IF(NOT(ISNUMBER(A103)),"Falta la fecha",IF(TRIM(B103)="","Elige la tarea",IF(ISNUMBER(MATCH(TRIM(B103),TaskNames,0)),"OK","Tarea no válida"))))</f>
        <v/>
      </c>
      <c r="H103" s="60">
        <f>IF(G103="OK",1,0)</f>
        <v/>
      </c>
      <c r="I103" s="60">
        <f>IF(H103=1,MATCH(TRIM(B103),TaskNames,0),0)</f>
        <v/>
      </c>
      <c r="J103" s="60">
        <f>IF(H103=1,IF(UPPER(TRIM(F103))="REPASADO",0,1),0)</f>
        <v/>
      </c>
    </row>
    <row r="104">
      <c r="A104" s="32" t="n"/>
      <c r="B104" s="41" t="n"/>
      <c r="C104" s="41" t="n"/>
      <c r="D104" s="41" t="n"/>
      <c r="E104" s="41" t="n"/>
      <c r="F104" s="61" t="n"/>
      <c r="G104" s="55">
        <f>IF(COUNTA(A104:F104)=0,"",IF(NOT(ISNUMBER(A104)),"Falta la fecha",IF(TRIM(B104)="","Elige la tarea",IF(ISNUMBER(MATCH(TRIM(B104),TaskNames,0)),"OK","Tarea no válida"))))</f>
        <v/>
      </c>
      <c r="H104" s="60">
        <f>IF(G104="OK",1,0)</f>
        <v/>
      </c>
      <c r="I104" s="60">
        <f>IF(H104=1,MATCH(TRIM(B104),TaskNames,0),0)</f>
        <v/>
      </c>
      <c r="J104" s="60">
        <f>IF(H104=1,IF(UPPER(TRIM(F104))="REPASADO",0,1),0)</f>
        <v/>
      </c>
    </row>
    <row r="105">
      <c r="A105" s="32" t="n"/>
      <c r="B105" s="41" t="n"/>
      <c r="C105" s="41" t="n"/>
      <c r="D105" s="41" t="n"/>
      <c r="E105" s="41" t="n"/>
      <c r="F105" s="61" t="n"/>
      <c r="G105" s="55">
        <f>IF(COUNTA(A105:F105)=0,"",IF(NOT(ISNUMBER(A105)),"Falta la fecha",IF(TRIM(B105)="","Elige la tarea",IF(ISNUMBER(MATCH(TRIM(B105),TaskNames,0)),"OK","Tarea no válida"))))</f>
        <v/>
      </c>
      <c r="H105" s="60">
        <f>IF(G105="OK",1,0)</f>
        <v/>
      </c>
      <c r="I105" s="60">
        <f>IF(H105=1,MATCH(TRIM(B105),TaskNames,0),0)</f>
        <v/>
      </c>
      <c r="J105" s="60">
        <f>IF(H105=1,IF(UPPER(TRIM(F105))="REPASADO",0,1),0)</f>
        <v/>
      </c>
    </row>
    <row r="106">
      <c r="A106" s="32" t="n"/>
      <c r="B106" s="41" t="n"/>
      <c r="C106" s="41" t="n"/>
      <c r="D106" s="41" t="n"/>
      <c r="E106" s="41" t="n"/>
      <c r="F106" s="61" t="n"/>
      <c r="G106" s="55">
        <f>IF(COUNTA(A106:F106)=0,"",IF(NOT(ISNUMBER(A106)),"Falta la fecha",IF(TRIM(B106)="","Elige la tarea",IF(ISNUMBER(MATCH(TRIM(B106),TaskNames,0)),"OK","Tarea no válida"))))</f>
        <v/>
      </c>
      <c r="H106" s="60">
        <f>IF(G106="OK",1,0)</f>
        <v/>
      </c>
      <c r="I106" s="60">
        <f>IF(H106=1,MATCH(TRIM(B106),TaskNames,0),0)</f>
        <v/>
      </c>
      <c r="J106" s="60">
        <f>IF(H106=1,IF(UPPER(TRIM(F106))="REPASADO",0,1),0)</f>
        <v/>
      </c>
    </row>
    <row r="107">
      <c r="A107" s="32" t="n"/>
      <c r="B107" s="41" t="n"/>
      <c r="C107" s="41" t="n"/>
      <c r="D107" s="41" t="n"/>
      <c r="E107" s="41" t="n"/>
      <c r="F107" s="61" t="n"/>
      <c r="G107" s="55">
        <f>IF(COUNTA(A107:F107)=0,"",IF(NOT(ISNUMBER(A107)),"Falta la fecha",IF(TRIM(B107)="","Elige la tarea",IF(ISNUMBER(MATCH(TRIM(B107),TaskNames,0)),"OK","Tarea no válida"))))</f>
        <v/>
      </c>
      <c r="H107" s="60">
        <f>IF(G107="OK",1,0)</f>
        <v/>
      </c>
      <c r="I107" s="60">
        <f>IF(H107=1,MATCH(TRIM(B107),TaskNames,0),0)</f>
        <v/>
      </c>
      <c r="J107" s="60">
        <f>IF(H107=1,IF(UPPER(TRIM(F107))="REPASADO",0,1),0)</f>
        <v/>
      </c>
    </row>
    <row r="108">
      <c r="A108" s="32" t="n"/>
      <c r="B108" s="41" t="n"/>
      <c r="C108" s="41" t="n"/>
      <c r="D108" s="41" t="n"/>
      <c r="E108" s="41" t="n"/>
      <c r="F108" s="61" t="n"/>
      <c r="G108" s="55">
        <f>IF(COUNTA(A108:F108)=0,"",IF(NOT(ISNUMBER(A108)),"Falta la fecha",IF(TRIM(B108)="","Elige la tarea",IF(ISNUMBER(MATCH(TRIM(B108),TaskNames,0)),"OK","Tarea no válida"))))</f>
        <v/>
      </c>
      <c r="H108" s="60">
        <f>IF(G108="OK",1,0)</f>
        <v/>
      </c>
      <c r="I108" s="60">
        <f>IF(H108=1,MATCH(TRIM(B108),TaskNames,0),0)</f>
        <v/>
      </c>
      <c r="J108" s="60">
        <f>IF(H108=1,IF(UPPER(TRIM(F108))="REPASADO",0,1),0)</f>
        <v/>
      </c>
    </row>
    <row r="109">
      <c r="A109" s="32" t="n"/>
      <c r="B109" s="41" t="n"/>
      <c r="C109" s="41" t="n"/>
      <c r="D109" s="41" t="n"/>
      <c r="E109" s="41" t="n"/>
      <c r="F109" s="61" t="n"/>
      <c r="G109" s="55">
        <f>IF(COUNTA(A109:F109)=0,"",IF(NOT(ISNUMBER(A109)),"Falta la fecha",IF(TRIM(B109)="","Elige la tarea",IF(ISNUMBER(MATCH(TRIM(B109),TaskNames,0)),"OK","Tarea no válida"))))</f>
        <v/>
      </c>
      <c r="H109" s="60">
        <f>IF(G109="OK",1,0)</f>
        <v/>
      </c>
      <c r="I109" s="60">
        <f>IF(H109=1,MATCH(TRIM(B109),TaskNames,0),0)</f>
        <v/>
      </c>
      <c r="J109" s="60">
        <f>IF(H109=1,IF(UPPER(TRIM(F109))="REPASADO",0,1),0)</f>
        <v/>
      </c>
    </row>
    <row r="110">
      <c r="A110" s="32" t="n"/>
      <c r="B110" s="41" t="n"/>
      <c r="C110" s="41" t="n"/>
      <c r="D110" s="41" t="n"/>
      <c r="E110" s="41" t="n"/>
      <c r="F110" s="61" t="n"/>
      <c r="G110" s="55">
        <f>IF(COUNTA(A110:F110)=0,"",IF(NOT(ISNUMBER(A110)),"Falta la fecha",IF(TRIM(B110)="","Elige la tarea",IF(ISNUMBER(MATCH(TRIM(B110),TaskNames,0)),"OK","Tarea no válida"))))</f>
        <v/>
      </c>
      <c r="H110" s="60">
        <f>IF(G110="OK",1,0)</f>
        <v/>
      </c>
      <c r="I110" s="60">
        <f>IF(H110=1,MATCH(TRIM(B110),TaskNames,0),0)</f>
        <v/>
      </c>
      <c r="J110" s="60">
        <f>IF(H110=1,IF(UPPER(TRIM(F110))="REPASADO",0,1),0)</f>
        <v/>
      </c>
    </row>
    <row r="111">
      <c r="A111" s="32" t="n"/>
      <c r="B111" s="41" t="n"/>
      <c r="C111" s="41" t="n"/>
      <c r="D111" s="41" t="n"/>
      <c r="E111" s="41" t="n"/>
      <c r="F111" s="61" t="n"/>
      <c r="G111" s="55">
        <f>IF(COUNTA(A111:F111)=0,"",IF(NOT(ISNUMBER(A111)),"Falta la fecha",IF(TRIM(B111)="","Elige la tarea",IF(ISNUMBER(MATCH(TRIM(B111),TaskNames,0)),"OK","Tarea no válida"))))</f>
        <v/>
      </c>
      <c r="H111" s="60">
        <f>IF(G111="OK",1,0)</f>
        <v/>
      </c>
      <c r="I111" s="60">
        <f>IF(H111=1,MATCH(TRIM(B111),TaskNames,0),0)</f>
        <v/>
      </c>
      <c r="J111" s="60">
        <f>IF(H111=1,IF(UPPER(TRIM(F111))="REPASADO",0,1),0)</f>
        <v/>
      </c>
    </row>
    <row r="112">
      <c r="A112" s="32" t="n"/>
      <c r="B112" s="41" t="n"/>
      <c r="C112" s="41" t="n"/>
      <c r="D112" s="41" t="n"/>
      <c r="E112" s="41" t="n"/>
      <c r="F112" s="61" t="n"/>
      <c r="G112" s="55">
        <f>IF(COUNTA(A112:F112)=0,"",IF(NOT(ISNUMBER(A112)),"Falta la fecha",IF(TRIM(B112)="","Elige la tarea",IF(ISNUMBER(MATCH(TRIM(B112),TaskNames,0)),"OK","Tarea no válida"))))</f>
        <v/>
      </c>
      <c r="H112" s="60">
        <f>IF(G112="OK",1,0)</f>
        <v/>
      </c>
      <c r="I112" s="60">
        <f>IF(H112=1,MATCH(TRIM(B112),TaskNames,0),0)</f>
        <v/>
      </c>
      <c r="J112" s="60">
        <f>IF(H112=1,IF(UPPER(TRIM(F112))="REPASADO",0,1),0)</f>
        <v/>
      </c>
    </row>
    <row r="113">
      <c r="A113" s="32" t="n"/>
      <c r="B113" s="41" t="n"/>
      <c r="C113" s="41" t="n"/>
      <c r="D113" s="41" t="n"/>
      <c r="E113" s="41" t="n"/>
      <c r="F113" s="61" t="n"/>
      <c r="G113" s="55">
        <f>IF(COUNTA(A113:F113)=0,"",IF(NOT(ISNUMBER(A113)),"Falta la fecha",IF(TRIM(B113)="","Elige la tarea",IF(ISNUMBER(MATCH(TRIM(B113),TaskNames,0)),"OK","Tarea no válida"))))</f>
        <v/>
      </c>
      <c r="H113" s="60">
        <f>IF(G113="OK",1,0)</f>
        <v/>
      </c>
      <c r="I113" s="60">
        <f>IF(H113=1,MATCH(TRIM(B113),TaskNames,0),0)</f>
        <v/>
      </c>
      <c r="J113" s="60">
        <f>IF(H113=1,IF(UPPER(TRIM(F113))="REPASADO",0,1),0)</f>
        <v/>
      </c>
    </row>
    <row r="114">
      <c r="A114" s="32" t="n"/>
      <c r="B114" s="41" t="n"/>
      <c r="C114" s="41" t="n"/>
      <c r="D114" s="41" t="n"/>
      <c r="E114" s="41" t="n"/>
      <c r="F114" s="61" t="n"/>
      <c r="G114" s="55">
        <f>IF(COUNTA(A114:F114)=0,"",IF(NOT(ISNUMBER(A114)),"Falta la fecha",IF(TRIM(B114)="","Elige la tarea",IF(ISNUMBER(MATCH(TRIM(B114),TaskNames,0)),"OK","Tarea no válida"))))</f>
        <v/>
      </c>
      <c r="H114" s="60">
        <f>IF(G114="OK",1,0)</f>
        <v/>
      </c>
      <c r="I114" s="60">
        <f>IF(H114=1,MATCH(TRIM(B114),TaskNames,0),0)</f>
        <v/>
      </c>
      <c r="J114" s="60">
        <f>IF(H114=1,IF(UPPER(TRIM(F114))="REPASADO",0,1),0)</f>
        <v/>
      </c>
    </row>
    <row r="115">
      <c r="A115" s="32" t="n"/>
      <c r="B115" s="41" t="n"/>
      <c r="C115" s="41" t="n"/>
      <c r="D115" s="41" t="n"/>
      <c r="E115" s="41" t="n"/>
      <c r="F115" s="61" t="n"/>
      <c r="G115" s="55">
        <f>IF(COUNTA(A115:F115)=0,"",IF(NOT(ISNUMBER(A115)),"Falta la fecha",IF(TRIM(B115)="","Elige la tarea",IF(ISNUMBER(MATCH(TRIM(B115),TaskNames,0)),"OK","Tarea no válida"))))</f>
        <v/>
      </c>
      <c r="H115" s="60">
        <f>IF(G115="OK",1,0)</f>
        <v/>
      </c>
      <c r="I115" s="60">
        <f>IF(H115=1,MATCH(TRIM(B115),TaskNames,0),0)</f>
        <v/>
      </c>
      <c r="J115" s="60">
        <f>IF(H115=1,IF(UPPER(TRIM(F115))="REPASADO",0,1),0)</f>
        <v/>
      </c>
    </row>
    <row r="116">
      <c r="A116" s="32" t="n"/>
      <c r="B116" s="41" t="n"/>
      <c r="C116" s="41" t="n"/>
      <c r="D116" s="41" t="n"/>
      <c r="E116" s="41" t="n"/>
      <c r="F116" s="61" t="n"/>
      <c r="G116" s="55">
        <f>IF(COUNTA(A116:F116)=0,"",IF(NOT(ISNUMBER(A116)),"Falta la fecha",IF(TRIM(B116)="","Elige la tarea",IF(ISNUMBER(MATCH(TRIM(B116),TaskNames,0)),"OK","Tarea no válida"))))</f>
        <v/>
      </c>
      <c r="H116" s="60">
        <f>IF(G116="OK",1,0)</f>
        <v/>
      </c>
      <c r="I116" s="60">
        <f>IF(H116=1,MATCH(TRIM(B116),TaskNames,0),0)</f>
        <v/>
      </c>
      <c r="J116" s="60">
        <f>IF(H116=1,IF(UPPER(TRIM(F116))="REPASADO",0,1),0)</f>
        <v/>
      </c>
    </row>
    <row r="117">
      <c r="A117" s="32" t="n"/>
      <c r="B117" s="41" t="n"/>
      <c r="C117" s="41" t="n"/>
      <c r="D117" s="41" t="n"/>
      <c r="E117" s="41" t="n"/>
      <c r="F117" s="61" t="n"/>
      <c r="G117" s="55">
        <f>IF(COUNTA(A117:F117)=0,"",IF(NOT(ISNUMBER(A117)),"Falta la fecha",IF(TRIM(B117)="","Elige la tarea",IF(ISNUMBER(MATCH(TRIM(B117),TaskNames,0)),"OK","Tarea no válida"))))</f>
        <v/>
      </c>
      <c r="H117" s="60">
        <f>IF(G117="OK",1,0)</f>
        <v/>
      </c>
      <c r="I117" s="60">
        <f>IF(H117=1,MATCH(TRIM(B117),TaskNames,0),0)</f>
        <v/>
      </c>
      <c r="J117" s="60">
        <f>IF(H117=1,IF(UPPER(TRIM(F117))="REPASADO",0,1),0)</f>
        <v/>
      </c>
    </row>
    <row r="118">
      <c r="A118" s="32" t="n"/>
      <c r="B118" s="41" t="n"/>
      <c r="C118" s="41" t="n"/>
      <c r="D118" s="41" t="n"/>
      <c r="E118" s="41" t="n"/>
      <c r="F118" s="61" t="n"/>
      <c r="G118" s="55">
        <f>IF(COUNTA(A118:F118)=0,"",IF(NOT(ISNUMBER(A118)),"Falta la fecha",IF(TRIM(B118)="","Elige la tarea",IF(ISNUMBER(MATCH(TRIM(B118),TaskNames,0)),"OK","Tarea no válida"))))</f>
        <v/>
      </c>
      <c r="H118" s="60">
        <f>IF(G118="OK",1,0)</f>
        <v/>
      </c>
      <c r="I118" s="60">
        <f>IF(H118=1,MATCH(TRIM(B118),TaskNames,0),0)</f>
        <v/>
      </c>
      <c r="J118" s="60">
        <f>IF(H118=1,IF(UPPER(TRIM(F118))="REPASADO",0,1),0)</f>
        <v/>
      </c>
    </row>
    <row r="119">
      <c r="A119" s="32" t="n"/>
      <c r="B119" s="41" t="n"/>
      <c r="C119" s="41" t="n"/>
      <c r="D119" s="41" t="n"/>
      <c r="E119" s="41" t="n"/>
      <c r="F119" s="61" t="n"/>
      <c r="G119" s="55">
        <f>IF(COUNTA(A119:F119)=0,"",IF(NOT(ISNUMBER(A119)),"Falta la fecha",IF(TRIM(B119)="","Elige la tarea",IF(ISNUMBER(MATCH(TRIM(B119),TaskNames,0)),"OK","Tarea no válida"))))</f>
        <v/>
      </c>
      <c r="H119" s="60">
        <f>IF(G119="OK",1,0)</f>
        <v/>
      </c>
      <c r="I119" s="60">
        <f>IF(H119=1,MATCH(TRIM(B119),TaskNames,0),0)</f>
        <v/>
      </c>
      <c r="J119" s="60">
        <f>IF(H119=1,IF(UPPER(TRIM(F119))="REPASADO",0,1),0)</f>
        <v/>
      </c>
    </row>
    <row r="120">
      <c r="A120" s="32" t="n"/>
      <c r="B120" s="41" t="n"/>
      <c r="C120" s="41" t="n"/>
      <c r="D120" s="41" t="n"/>
      <c r="E120" s="41" t="n"/>
      <c r="F120" s="61" t="n"/>
      <c r="G120" s="55">
        <f>IF(COUNTA(A120:F120)=0,"",IF(NOT(ISNUMBER(A120)),"Falta la fecha",IF(TRIM(B120)="","Elige la tarea",IF(ISNUMBER(MATCH(TRIM(B120),TaskNames,0)),"OK","Tarea no válida"))))</f>
        <v/>
      </c>
      <c r="H120" s="60">
        <f>IF(G120="OK",1,0)</f>
        <v/>
      </c>
      <c r="I120" s="60">
        <f>IF(H120=1,MATCH(TRIM(B120),TaskNames,0),0)</f>
        <v/>
      </c>
      <c r="J120" s="60">
        <f>IF(H120=1,IF(UPPER(TRIM(F120))="REPASADO",0,1),0)</f>
        <v/>
      </c>
    </row>
    <row r="121">
      <c r="A121" s="32" t="n"/>
      <c r="B121" s="41" t="n"/>
      <c r="C121" s="41" t="n"/>
      <c r="D121" s="41" t="n"/>
      <c r="E121" s="41" t="n"/>
      <c r="F121" s="61" t="n"/>
      <c r="G121" s="55">
        <f>IF(COUNTA(A121:F121)=0,"",IF(NOT(ISNUMBER(A121)),"Falta la fecha",IF(TRIM(B121)="","Elige la tarea",IF(ISNUMBER(MATCH(TRIM(B121),TaskNames,0)),"OK","Tarea no válida"))))</f>
        <v/>
      </c>
      <c r="H121" s="60">
        <f>IF(G121="OK",1,0)</f>
        <v/>
      </c>
      <c r="I121" s="60">
        <f>IF(H121=1,MATCH(TRIM(B121),TaskNames,0),0)</f>
        <v/>
      </c>
      <c r="J121" s="60">
        <f>IF(H121=1,IF(UPPER(TRIM(F121))="REPASADO",0,1),0)</f>
        <v/>
      </c>
    </row>
    <row r="122">
      <c r="A122" s="32" t="n"/>
      <c r="B122" s="41" t="n"/>
      <c r="C122" s="41" t="n"/>
      <c r="D122" s="41" t="n"/>
      <c r="E122" s="41" t="n"/>
      <c r="F122" s="61" t="n"/>
      <c r="G122" s="55">
        <f>IF(COUNTA(A122:F122)=0,"",IF(NOT(ISNUMBER(A122)),"Falta la fecha",IF(TRIM(B122)="","Elige la tarea",IF(ISNUMBER(MATCH(TRIM(B122),TaskNames,0)),"OK","Tarea no válida"))))</f>
        <v/>
      </c>
      <c r="H122" s="60">
        <f>IF(G122="OK",1,0)</f>
        <v/>
      </c>
      <c r="I122" s="60">
        <f>IF(H122=1,MATCH(TRIM(B122),TaskNames,0),0)</f>
        <v/>
      </c>
      <c r="J122" s="60">
        <f>IF(H122=1,IF(UPPER(TRIM(F122))="REPASADO",0,1),0)</f>
        <v/>
      </c>
    </row>
    <row r="123">
      <c r="A123" s="32" t="n"/>
      <c r="B123" s="41" t="n"/>
      <c r="C123" s="41" t="n"/>
      <c r="D123" s="41" t="n"/>
      <c r="E123" s="41" t="n"/>
      <c r="F123" s="61" t="n"/>
      <c r="G123" s="55">
        <f>IF(COUNTA(A123:F123)=0,"",IF(NOT(ISNUMBER(A123)),"Falta la fecha",IF(TRIM(B123)="","Elige la tarea",IF(ISNUMBER(MATCH(TRIM(B123),TaskNames,0)),"OK","Tarea no válida"))))</f>
        <v/>
      </c>
      <c r="H123" s="60">
        <f>IF(G123="OK",1,0)</f>
        <v/>
      </c>
      <c r="I123" s="60">
        <f>IF(H123=1,MATCH(TRIM(B123),TaskNames,0),0)</f>
        <v/>
      </c>
      <c r="J123" s="60">
        <f>IF(H123=1,IF(UPPER(TRIM(F123))="REPASADO",0,1),0)</f>
        <v/>
      </c>
    </row>
    <row r="124">
      <c r="A124" s="32" t="n"/>
      <c r="B124" s="41" t="n"/>
      <c r="C124" s="41" t="n"/>
      <c r="D124" s="41" t="n"/>
      <c r="E124" s="41" t="n"/>
      <c r="F124" s="61" t="n"/>
      <c r="G124" s="55">
        <f>IF(COUNTA(A124:F124)=0,"",IF(NOT(ISNUMBER(A124)),"Falta la fecha",IF(TRIM(B124)="","Elige la tarea",IF(ISNUMBER(MATCH(TRIM(B124),TaskNames,0)),"OK","Tarea no válida"))))</f>
        <v/>
      </c>
      <c r="H124" s="60">
        <f>IF(G124="OK",1,0)</f>
        <v/>
      </c>
      <c r="I124" s="60">
        <f>IF(H124=1,MATCH(TRIM(B124),TaskNames,0),0)</f>
        <v/>
      </c>
      <c r="J124" s="60">
        <f>IF(H124=1,IF(UPPER(TRIM(F124))="REPASADO",0,1),0)</f>
        <v/>
      </c>
    </row>
    <row r="125">
      <c r="A125" s="32" t="n"/>
      <c r="B125" s="41" t="n"/>
      <c r="C125" s="41" t="n"/>
      <c r="D125" s="41" t="n"/>
      <c r="E125" s="41" t="n"/>
      <c r="F125" s="61" t="n"/>
      <c r="G125" s="55">
        <f>IF(COUNTA(A125:F125)=0,"",IF(NOT(ISNUMBER(A125)),"Falta la fecha",IF(TRIM(B125)="","Elige la tarea",IF(ISNUMBER(MATCH(TRIM(B125),TaskNames,0)),"OK","Tarea no válida"))))</f>
        <v/>
      </c>
      <c r="H125" s="60">
        <f>IF(G125="OK",1,0)</f>
        <v/>
      </c>
      <c r="I125" s="60">
        <f>IF(H125=1,MATCH(TRIM(B125),TaskNames,0),0)</f>
        <v/>
      </c>
      <c r="J125" s="60">
        <f>IF(H125=1,IF(UPPER(TRIM(F125))="REPASADO",0,1),0)</f>
        <v/>
      </c>
    </row>
    <row r="126">
      <c r="A126" s="32" t="n"/>
      <c r="B126" s="41" t="n"/>
      <c r="C126" s="41" t="n"/>
      <c r="D126" s="41" t="n"/>
      <c r="E126" s="41" t="n"/>
      <c r="F126" s="61" t="n"/>
      <c r="G126" s="55">
        <f>IF(COUNTA(A126:F126)=0,"",IF(NOT(ISNUMBER(A126)),"Falta la fecha",IF(TRIM(B126)="","Elige la tarea",IF(ISNUMBER(MATCH(TRIM(B126),TaskNames,0)),"OK","Tarea no válida"))))</f>
        <v/>
      </c>
      <c r="H126" s="60">
        <f>IF(G126="OK",1,0)</f>
        <v/>
      </c>
      <c r="I126" s="60">
        <f>IF(H126=1,MATCH(TRIM(B126),TaskNames,0),0)</f>
        <v/>
      </c>
      <c r="J126" s="60">
        <f>IF(H126=1,IF(UPPER(TRIM(F126))="REPASADO",0,1),0)</f>
        <v/>
      </c>
    </row>
    <row r="127">
      <c r="A127" s="32" t="n"/>
      <c r="B127" s="41" t="n"/>
      <c r="C127" s="41" t="n"/>
      <c r="D127" s="41" t="n"/>
      <c r="E127" s="41" t="n"/>
      <c r="F127" s="61" t="n"/>
      <c r="G127" s="55">
        <f>IF(COUNTA(A127:F127)=0,"",IF(NOT(ISNUMBER(A127)),"Falta la fecha",IF(TRIM(B127)="","Elige la tarea",IF(ISNUMBER(MATCH(TRIM(B127),TaskNames,0)),"OK","Tarea no válida"))))</f>
        <v/>
      </c>
      <c r="H127" s="60">
        <f>IF(G127="OK",1,0)</f>
        <v/>
      </c>
      <c r="I127" s="60">
        <f>IF(H127=1,MATCH(TRIM(B127),TaskNames,0),0)</f>
        <v/>
      </c>
      <c r="J127" s="60">
        <f>IF(H127=1,IF(UPPER(TRIM(F127))="REPASADO",0,1),0)</f>
        <v/>
      </c>
    </row>
    <row r="128">
      <c r="A128" s="32" t="n"/>
      <c r="B128" s="41" t="n"/>
      <c r="C128" s="41" t="n"/>
      <c r="D128" s="41" t="n"/>
      <c r="E128" s="41" t="n"/>
      <c r="F128" s="61" t="n"/>
      <c r="G128" s="55">
        <f>IF(COUNTA(A128:F128)=0,"",IF(NOT(ISNUMBER(A128)),"Falta la fecha",IF(TRIM(B128)="","Elige la tarea",IF(ISNUMBER(MATCH(TRIM(B128),TaskNames,0)),"OK","Tarea no válida"))))</f>
        <v/>
      </c>
      <c r="H128" s="60">
        <f>IF(G128="OK",1,0)</f>
        <v/>
      </c>
      <c r="I128" s="60">
        <f>IF(H128=1,MATCH(TRIM(B128),TaskNames,0),0)</f>
        <v/>
      </c>
      <c r="J128" s="60">
        <f>IF(H128=1,IF(UPPER(TRIM(F128))="REPASADO",0,1),0)</f>
        <v/>
      </c>
    </row>
    <row r="129">
      <c r="A129" s="32" t="n"/>
      <c r="B129" s="41" t="n"/>
      <c r="C129" s="41" t="n"/>
      <c r="D129" s="41" t="n"/>
      <c r="E129" s="41" t="n"/>
      <c r="F129" s="61" t="n"/>
      <c r="G129" s="55">
        <f>IF(COUNTA(A129:F129)=0,"",IF(NOT(ISNUMBER(A129)),"Falta la fecha",IF(TRIM(B129)="","Elige la tarea",IF(ISNUMBER(MATCH(TRIM(B129),TaskNames,0)),"OK","Tarea no válida"))))</f>
        <v/>
      </c>
      <c r="H129" s="60">
        <f>IF(G129="OK",1,0)</f>
        <v/>
      </c>
      <c r="I129" s="60">
        <f>IF(H129=1,MATCH(TRIM(B129),TaskNames,0),0)</f>
        <v/>
      </c>
      <c r="J129" s="60">
        <f>IF(H129=1,IF(UPPER(TRIM(F129))="REPASADO",0,1),0)</f>
        <v/>
      </c>
    </row>
    <row r="130">
      <c r="A130" s="32" t="n"/>
      <c r="B130" s="41" t="n"/>
      <c r="C130" s="41" t="n"/>
      <c r="D130" s="41" t="n"/>
      <c r="E130" s="41" t="n"/>
      <c r="F130" s="61" t="n"/>
      <c r="G130" s="55">
        <f>IF(COUNTA(A130:F130)=0,"",IF(NOT(ISNUMBER(A130)),"Falta la fecha",IF(TRIM(B130)="","Elige la tarea",IF(ISNUMBER(MATCH(TRIM(B130),TaskNames,0)),"OK","Tarea no válida"))))</f>
        <v/>
      </c>
      <c r="H130" s="60">
        <f>IF(G130="OK",1,0)</f>
        <v/>
      </c>
      <c r="I130" s="60">
        <f>IF(H130=1,MATCH(TRIM(B130),TaskNames,0),0)</f>
        <v/>
      </c>
      <c r="J130" s="60">
        <f>IF(H130=1,IF(UPPER(TRIM(F130))="REPASADO",0,1),0)</f>
        <v/>
      </c>
    </row>
    <row r="131">
      <c r="A131" s="32" t="n"/>
      <c r="B131" s="41" t="n"/>
      <c r="C131" s="41" t="n"/>
      <c r="D131" s="41" t="n"/>
      <c r="E131" s="41" t="n"/>
      <c r="F131" s="61" t="n"/>
      <c r="G131" s="55">
        <f>IF(COUNTA(A131:F131)=0,"",IF(NOT(ISNUMBER(A131)),"Falta la fecha",IF(TRIM(B131)="","Elige la tarea",IF(ISNUMBER(MATCH(TRIM(B131),TaskNames,0)),"OK","Tarea no válida"))))</f>
        <v/>
      </c>
      <c r="H131" s="60">
        <f>IF(G131="OK",1,0)</f>
        <v/>
      </c>
      <c r="I131" s="60">
        <f>IF(H131=1,MATCH(TRIM(B131),TaskNames,0),0)</f>
        <v/>
      </c>
      <c r="J131" s="60">
        <f>IF(H131=1,IF(UPPER(TRIM(F131))="REPASADO",0,1),0)</f>
        <v/>
      </c>
    </row>
    <row r="132">
      <c r="A132" s="32" t="n"/>
      <c r="B132" s="41" t="n"/>
      <c r="C132" s="41" t="n"/>
      <c r="D132" s="41" t="n"/>
      <c r="E132" s="41" t="n"/>
      <c r="F132" s="61" t="n"/>
      <c r="G132" s="55">
        <f>IF(COUNTA(A132:F132)=0,"",IF(NOT(ISNUMBER(A132)),"Falta la fecha",IF(TRIM(B132)="","Elige la tarea",IF(ISNUMBER(MATCH(TRIM(B132),TaskNames,0)),"OK","Tarea no válida"))))</f>
        <v/>
      </c>
      <c r="H132" s="60">
        <f>IF(G132="OK",1,0)</f>
        <v/>
      </c>
      <c r="I132" s="60">
        <f>IF(H132=1,MATCH(TRIM(B132),TaskNames,0),0)</f>
        <v/>
      </c>
      <c r="J132" s="60">
        <f>IF(H132=1,IF(UPPER(TRIM(F132))="REPASADO",0,1),0)</f>
        <v/>
      </c>
    </row>
    <row r="133">
      <c r="A133" s="32" t="n"/>
      <c r="B133" s="41" t="n"/>
      <c r="C133" s="41" t="n"/>
      <c r="D133" s="41" t="n"/>
      <c r="E133" s="41" t="n"/>
      <c r="F133" s="61" t="n"/>
      <c r="G133" s="55">
        <f>IF(COUNTA(A133:F133)=0,"",IF(NOT(ISNUMBER(A133)),"Falta la fecha",IF(TRIM(B133)="","Elige la tarea",IF(ISNUMBER(MATCH(TRIM(B133),TaskNames,0)),"OK","Tarea no válida"))))</f>
        <v/>
      </c>
      <c r="H133" s="60">
        <f>IF(G133="OK",1,0)</f>
        <v/>
      </c>
      <c r="I133" s="60">
        <f>IF(H133=1,MATCH(TRIM(B133),TaskNames,0),0)</f>
        <v/>
      </c>
      <c r="J133" s="60">
        <f>IF(H133=1,IF(UPPER(TRIM(F133))="REPASADO",0,1),0)</f>
        <v/>
      </c>
    </row>
    <row r="134">
      <c r="A134" s="32" t="n"/>
      <c r="B134" s="41" t="n"/>
      <c r="C134" s="41" t="n"/>
      <c r="D134" s="41" t="n"/>
      <c r="E134" s="41" t="n"/>
      <c r="F134" s="61" t="n"/>
      <c r="G134" s="55">
        <f>IF(COUNTA(A134:F134)=0,"",IF(NOT(ISNUMBER(A134)),"Falta la fecha",IF(TRIM(B134)="","Elige la tarea",IF(ISNUMBER(MATCH(TRIM(B134),TaskNames,0)),"OK","Tarea no válida"))))</f>
        <v/>
      </c>
      <c r="H134" s="60">
        <f>IF(G134="OK",1,0)</f>
        <v/>
      </c>
      <c r="I134" s="60">
        <f>IF(H134=1,MATCH(TRIM(B134),TaskNames,0),0)</f>
        <v/>
      </c>
      <c r="J134" s="60">
        <f>IF(H134=1,IF(UPPER(TRIM(F134))="REPASADO",0,1),0)</f>
        <v/>
      </c>
    </row>
    <row r="135">
      <c r="A135" s="32" t="n"/>
      <c r="B135" s="41" t="n"/>
      <c r="C135" s="41" t="n"/>
      <c r="D135" s="41" t="n"/>
      <c r="E135" s="41" t="n"/>
      <c r="F135" s="61" t="n"/>
      <c r="G135" s="55">
        <f>IF(COUNTA(A135:F135)=0,"",IF(NOT(ISNUMBER(A135)),"Falta la fecha",IF(TRIM(B135)="","Elige la tarea",IF(ISNUMBER(MATCH(TRIM(B135),TaskNames,0)),"OK","Tarea no válida"))))</f>
        <v/>
      </c>
      <c r="H135" s="60">
        <f>IF(G135="OK",1,0)</f>
        <v/>
      </c>
      <c r="I135" s="60">
        <f>IF(H135=1,MATCH(TRIM(B135),TaskNames,0),0)</f>
        <v/>
      </c>
      <c r="J135" s="60">
        <f>IF(H135=1,IF(UPPER(TRIM(F135))="REPASADO",0,1),0)</f>
        <v/>
      </c>
    </row>
    <row r="136">
      <c r="A136" s="32" t="n"/>
      <c r="B136" s="41" t="n"/>
      <c r="C136" s="41" t="n"/>
      <c r="D136" s="41" t="n"/>
      <c r="E136" s="41" t="n"/>
      <c r="F136" s="61" t="n"/>
      <c r="G136" s="55">
        <f>IF(COUNTA(A136:F136)=0,"",IF(NOT(ISNUMBER(A136)),"Falta la fecha",IF(TRIM(B136)="","Elige la tarea",IF(ISNUMBER(MATCH(TRIM(B136),TaskNames,0)),"OK","Tarea no válida"))))</f>
        <v/>
      </c>
      <c r="H136" s="60">
        <f>IF(G136="OK",1,0)</f>
        <v/>
      </c>
      <c r="I136" s="60">
        <f>IF(H136=1,MATCH(TRIM(B136),TaskNames,0),0)</f>
        <v/>
      </c>
      <c r="J136" s="60">
        <f>IF(H136=1,IF(UPPER(TRIM(F136))="REPASADO",0,1),0)</f>
        <v/>
      </c>
    </row>
    <row r="137">
      <c r="A137" s="32" t="n"/>
      <c r="B137" s="41" t="n"/>
      <c r="C137" s="41" t="n"/>
      <c r="D137" s="41" t="n"/>
      <c r="E137" s="41" t="n"/>
      <c r="F137" s="61" t="n"/>
      <c r="G137" s="55">
        <f>IF(COUNTA(A137:F137)=0,"",IF(NOT(ISNUMBER(A137)),"Falta la fecha",IF(TRIM(B137)="","Elige la tarea",IF(ISNUMBER(MATCH(TRIM(B137),TaskNames,0)),"OK","Tarea no válida"))))</f>
        <v/>
      </c>
      <c r="H137" s="60">
        <f>IF(G137="OK",1,0)</f>
        <v/>
      </c>
      <c r="I137" s="60">
        <f>IF(H137=1,MATCH(TRIM(B137),TaskNames,0),0)</f>
        <v/>
      </c>
      <c r="J137" s="60">
        <f>IF(H137=1,IF(UPPER(TRIM(F137))="REPASADO",0,1),0)</f>
        <v/>
      </c>
    </row>
    <row r="138">
      <c r="A138" s="32" t="n"/>
      <c r="B138" s="41" t="n"/>
      <c r="C138" s="41" t="n"/>
      <c r="D138" s="41" t="n"/>
      <c r="E138" s="41" t="n"/>
      <c r="F138" s="61" t="n"/>
      <c r="G138" s="55">
        <f>IF(COUNTA(A138:F138)=0,"",IF(NOT(ISNUMBER(A138)),"Falta la fecha",IF(TRIM(B138)="","Elige la tarea",IF(ISNUMBER(MATCH(TRIM(B138),TaskNames,0)),"OK","Tarea no válida"))))</f>
        <v/>
      </c>
      <c r="H138" s="60">
        <f>IF(G138="OK",1,0)</f>
        <v/>
      </c>
      <c r="I138" s="60">
        <f>IF(H138=1,MATCH(TRIM(B138),TaskNames,0),0)</f>
        <v/>
      </c>
      <c r="J138" s="60">
        <f>IF(H138=1,IF(UPPER(TRIM(F138))="REPASADO",0,1),0)</f>
        <v/>
      </c>
    </row>
    <row r="139">
      <c r="A139" s="32" t="n"/>
      <c r="B139" s="41" t="n"/>
      <c r="C139" s="41" t="n"/>
      <c r="D139" s="41" t="n"/>
      <c r="E139" s="41" t="n"/>
      <c r="F139" s="61" t="n"/>
      <c r="G139" s="55">
        <f>IF(COUNTA(A139:F139)=0,"",IF(NOT(ISNUMBER(A139)),"Falta la fecha",IF(TRIM(B139)="","Elige la tarea",IF(ISNUMBER(MATCH(TRIM(B139),TaskNames,0)),"OK","Tarea no válida"))))</f>
        <v/>
      </c>
      <c r="H139" s="60">
        <f>IF(G139="OK",1,0)</f>
        <v/>
      </c>
      <c r="I139" s="60">
        <f>IF(H139=1,MATCH(TRIM(B139),TaskNames,0),0)</f>
        <v/>
      </c>
      <c r="J139" s="60">
        <f>IF(H139=1,IF(UPPER(TRIM(F139))="REPASADO",0,1),0)</f>
        <v/>
      </c>
    </row>
    <row r="140">
      <c r="A140" s="32" t="n"/>
      <c r="B140" s="41" t="n"/>
      <c r="C140" s="41" t="n"/>
      <c r="D140" s="41" t="n"/>
      <c r="E140" s="41" t="n"/>
      <c r="F140" s="61" t="n"/>
      <c r="G140" s="55">
        <f>IF(COUNTA(A140:F140)=0,"",IF(NOT(ISNUMBER(A140)),"Falta la fecha",IF(TRIM(B140)="","Elige la tarea",IF(ISNUMBER(MATCH(TRIM(B140),TaskNames,0)),"OK","Tarea no válida"))))</f>
        <v/>
      </c>
      <c r="H140" s="60">
        <f>IF(G140="OK",1,0)</f>
        <v/>
      </c>
      <c r="I140" s="60">
        <f>IF(H140=1,MATCH(TRIM(B140),TaskNames,0),0)</f>
        <v/>
      </c>
      <c r="J140" s="60">
        <f>IF(H140=1,IF(UPPER(TRIM(F140))="REPASADO",0,1),0)</f>
        <v/>
      </c>
    </row>
    <row r="141">
      <c r="A141" s="32" t="n"/>
      <c r="B141" s="41" t="n"/>
      <c r="C141" s="41" t="n"/>
      <c r="D141" s="41" t="n"/>
      <c r="E141" s="41" t="n"/>
      <c r="F141" s="61" t="n"/>
      <c r="G141" s="55">
        <f>IF(COUNTA(A141:F141)=0,"",IF(NOT(ISNUMBER(A141)),"Falta la fecha",IF(TRIM(B141)="","Elige la tarea",IF(ISNUMBER(MATCH(TRIM(B141),TaskNames,0)),"OK","Tarea no válida"))))</f>
        <v/>
      </c>
      <c r="H141" s="60">
        <f>IF(G141="OK",1,0)</f>
        <v/>
      </c>
      <c r="I141" s="60">
        <f>IF(H141=1,MATCH(TRIM(B141),TaskNames,0),0)</f>
        <v/>
      </c>
      <c r="J141" s="60">
        <f>IF(H141=1,IF(UPPER(TRIM(F141))="REPASADO",0,1),0)</f>
        <v/>
      </c>
    </row>
    <row r="142">
      <c r="A142" s="32" t="n"/>
      <c r="B142" s="41" t="n"/>
      <c r="C142" s="41" t="n"/>
      <c r="D142" s="41" t="n"/>
      <c r="E142" s="41" t="n"/>
      <c r="F142" s="61" t="n"/>
      <c r="G142" s="55">
        <f>IF(COUNTA(A142:F142)=0,"",IF(NOT(ISNUMBER(A142)),"Falta la fecha",IF(TRIM(B142)="","Elige la tarea",IF(ISNUMBER(MATCH(TRIM(B142),TaskNames,0)),"OK","Tarea no válida"))))</f>
        <v/>
      </c>
      <c r="H142" s="60">
        <f>IF(G142="OK",1,0)</f>
        <v/>
      </c>
      <c r="I142" s="60">
        <f>IF(H142=1,MATCH(TRIM(B142),TaskNames,0),0)</f>
        <v/>
      </c>
      <c r="J142" s="60">
        <f>IF(H142=1,IF(UPPER(TRIM(F142))="REPASADO",0,1),0)</f>
        <v/>
      </c>
    </row>
    <row r="143">
      <c r="A143" s="32" t="n"/>
      <c r="B143" s="41" t="n"/>
      <c r="C143" s="41" t="n"/>
      <c r="D143" s="41" t="n"/>
      <c r="E143" s="41" t="n"/>
      <c r="F143" s="61" t="n"/>
      <c r="G143" s="55">
        <f>IF(COUNTA(A143:F143)=0,"",IF(NOT(ISNUMBER(A143)),"Falta la fecha",IF(TRIM(B143)="","Elige la tarea",IF(ISNUMBER(MATCH(TRIM(B143),TaskNames,0)),"OK","Tarea no válida"))))</f>
        <v/>
      </c>
      <c r="H143" s="60">
        <f>IF(G143="OK",1,0)</f>
        <v/>
      </c>
      <c r="I143" s="60">
        <f>IF(H143=1,MATCH(TRIM(B143),TaskNames,0),0)</f>
        <v/>
      </c>
      <c r="J143" s="60">
        <f>IF(H143=1,IF(UPPER(TRIM(F143))="REPASADO",0,1),0)</f>
        <v/>
      </c>
    </row>
    <row r="144">
      <c r="A144" s="32" t="n"/>
      <c r="B144" s="41" t="n"/>
      <c r="C144" s="41" t="n"/>
      <c r="D144" s="41" t="n"/>
      <c r="E144" s="41" t="n"/>
      <c r="F144" s="61" t="n"/>
      <c r="G144" s="55">
        <f>IF(COUNTA(A144:F144)=0,"",IF(NOT(ISNUMBER(A144)),"Falta la fecha",IF(TRIM(B144)="","Elige la tarea",IF(ISNUMBER(MATCH(TRIM(B144),TaskNames,0)),"OK","Tarea no válida"))))</f>
        <v/>
      </c>
      <c r="H144" s="60">
        <f>IF(G144="OK",1,0)</f>
        <v/>
      </c>
      <c r="I144" s="60">
        <f>IF(H144=1,MATCH(TRIM(B144),TaskNames,0),0)</f>
        <v/>
      </c>
      <c r="J144" s="60">
        <f>IF(H144=1,IF(UPPER(TRIM(F144))="REPASADO",0,1),0)</f>
        <v/>
      </c>
    </row>
    <row r="145">
      <c r="A145" s="32" t="n"/>
      <c r="B145" s="41" t="n"/>
      <c r="C145" s="41" t="n"/>
      <c r="D145" s="41" t="n"/>
      <c r="E145" s="41" t="n"/>
      <c r="F145" s="61" t="n"/>
      <c r="G145" s="55">
        <f>IF(COUNTA(A145:F145)=0,"",IF(NOT(ISNUMBER(A145)),"Falta la fecha",IF(TRIM(B145)="","Elige la tarea",IF(ISNUMBER(MATCH(TRIM(B145),TaskNames,0)),"OK","Tarea no válida"))))</f>
        <v/>
      </c>
      <c r="H145" s="60">
        <f>IF(G145="OK",1,0)</f>
        <v/>
      </c>
      <c r="I145" s="60">
        <f>IF(H145=1,MATCH(TRIM(B145),TaskNames,0),0)</f>
        <v/>
      </c>
      <c r="J145" s="60">
        <f>IF(H145=1,IF(UPPER(TRIM(F145))="REPASADO",0,1),0)</f>
        <v/>
      </c>
    </row>
    <row r="146">
      <c r="A146" s="32" t="n"/>
      <c r="B146" s="41" t="n"/>
      <c r="C146" s="41" t="n"/>
      <c r="D146" s="41" t="n"/>
      <c r="E146" s="41" t="n"/>
      <c r="F146" s="61" t="n"/>
      <c r="G146" s="55">
        <f>IF(COUNTA(A146:F146)=0,"",IF(NOT(ISNUMBER(A146)),"Falta la fecha",IF(TRIM(B146)="","Elige la tarea",IF(ISNUMBER(MATCH(TRIM(B146),TaskNames,0)),"OK","Tarea no válida"))))</f>
        <v/>
      </c>
      <c r="H146" s="60">
        <f>IF(G146="OK",1,0)</f>
        <v/>
      </c>
      <c r="I146" s="60">
        <f>IF(H146=1,MATCH(TRIM(B146),TaskNames,0),0)</f>
        <v/>
      </c>
      <c r="J146" s="60">
        <f>IF(H146=1,IF(UPPER(TRIM(F146))="REPASADO",0,1),0)</f>
        <v/>
      </c>
    </row>
    <row r="147">
      <c r="A147" s="32" t="n"/>
      <c r="B147" s="41" t="n"/>
      <c r="C147" s="41" t="n"/>
      <c r="D147" s="41" t="n"/>
      <c r="E147" s="41" t="n"/>
      <c r="F147" s="61" t="n"/>
      <c r="G147" s="55">
        <f>IF(COUNTA(A147:F147)=0,"",IF(NOT(ISNUMBER(A147)),"Falta la fecha",IF(TRIM(B147)="","Elige la tarea",IF(ISNUMBER(MATCH(TRIM(B147),TaskNames,0)),"OK","Tarea no válida"))))</f>
        <v/>
      </c>
      <c r="H147" s="60">
        <f>IF(G147="OK",1,0)</f>
        <v/>
      </c>
      <c r="I147" s="60">
        <f>IF(H147=1,MATCH(TRIM(B147),TaskNames,0),0)</f>
        <v/>
      </c>
      <c r="J147" s="60">
        <f>IF(H147=1,IF(UPPER(TRIM(F147))="REPASADO",0,1),0)</f>
        <v/>
      </c>
    </row>
    <row r="148">
      <c r="A148" s="32" t="n"/>
      <c r="B148" s="41" t="n"/>
      <c r="C148" s="41" t="n"/>
      <c r="D148" s="41" t="n"/>
      <c r="E148" s="41" t="n"/>
      <c r="F148" s="61" t="n"/>
      <c r="G148" s="55">
        <f>IF(COUNTA(A148:F148)=0,"",IF(NOT(ISNUMBER(A148)),"Falta la fecha",IF(TRIM(B148)="","Elige la tarea",IF(ISNUMBER(MATCH(TRIM(B148),TaskNames,0)),"OK","Tarea no válida"))))</f>
        <v/>
      </c>
      <c r="H148" s="60">
        <f>IF(G148="OK",1,0)</f>
        <v/>
      </c>
      <c r="I148" s="60">
        <f>IF(H148=1,MATCH(TRIM(B148),TaskNames,0),0)</f>
        <v/>
      </c>
      <c r="J148" s="60">
        <f>IF(H148=1,IF(UPPER(TRIM(F148))="REPASADO",0,1),0)</f>
        <v/>
      </c>
    </row>
    <row r="149">
      <c r="A149" s="32" t="n"/>
      <c r="B149" s="41" t="n"/>
      <c r="C149" s="41" t="n"/>
      <c r="D149" s="41" t="n"/>
      <c r="E149" s="41" t="n"/>
      <c r="F149" s="61" t="n"/>
      <c r="G149" s="55">
        <f>IF(COUNTA(A149:F149)=0,"",IF(NOT(ISNUMBER(A149)),"Falta la fecha",IF(TRIM(B149)="","Elige la tarea",IF(ISNUMBER(MATCH(TRIM(B149),TaskNames,0)),"OK","Tarea no válida"))))</f>
        <v/>
      </c>
      <c r="H149" s="60">
        <f>IF(G149="OK",1,0)</f>
        <v/>
      </c>
      <c r="I149" s="60">
        <f>IF(H149=1,MATCH(TRIM(B149),TaskNames,0),0)</f>
        <v/>
      </c>
      <c r="J149" s="60">
        <f>IF(H149=1,IF(UPPER(TRIM(F149))="REPASADO",0,1),0)</f>
        <v/>
      </c>
    </row>
    <row r="150">
      <c r="A150" s="32" t="n"/>
      <c r="B150" s="41" t="n"/>
      <c r="C150" s="41" t="n"/>
      <c r="D150" s="41" t="n"/>
      <c r="E150" s="41" t="n"/>
      <c r="F150" s="61" t="n"/>
      <c r="G150" s="55">
        <f>IF(COUNTA(A150:F150)=0,"",IF(NOT(ISNUMBER(A150)),"Falta la fecha",IF(TRIM(B150)="","Elige la tarea",IF(ISNUMBER(MATCH(TRIM(B150),TaskNames,0)),"OK","Tarea no válida"))))</f>
        <v/>
      </c>
      <c r="H150" s="60">
        <f>IF(G150="OK",1,0)</f>
        <v/>
      </c>
      <c r="I150" s="60">
        <f>IF(H150=1,MATCH(TRIM(B150),TaskNames,0),0)</f>
        <v/>
      </c>
      <c r="J150" s="60">
        <f>IF(H150=1,IF(UPPER(TRIM(F150))="REPASADO",0,1),0)</f>
        <v/>
      </c>
    </row>
    <row r="151">
      <c r="A151" s="32" t="n"/>
      <c r="B151" s="41" t="n"/>
      <c r="C151" s="41" t="n"/>
      <c r="D151" s="41" t="n"/>
      <c r="E151" s="41" t="n"/>
      <c r="F151" s="61" t="n"/>
      <c r="G151" s="55">
        <f>IF(COUNTA(A151:F151)=0,"",IF(NOT(ISNUMBER(A151)),"Falta la fecha",IF(TRIM(B151)="","Elige la tarea",IF(ISNUMBER(MATCH(TRIM(B151),TaskNames,0)),"OK","Tarea no válida"))))</f>
        <v/>
      </c>
      <c r="H151" s="60">
        <f>IF(G151="OK",1,0)</f>
        <v/>
      </c>
      <c r="I151" s="60">
        <f>IF(H151=1,MATCH(TRIM(B151),TaskNames,0),0)</f>
        <v/>
      </c>
      <c r="J151" s="60">
        <f>IF(H151=1,IF(UPPER(TRIM(F151))="REPASADO",0,1),0)</f>
        <v/>
      </c>
    </row>
    <row r="152">
      <c r="A152" s="32" t="n"/>
      <c r="B152" s="41" t="n"/>
      <c r="C152" s="41" t="n"/>
      <c r="D152" s="41" t="n"/>
      <c r="E152" s="41" t="n"/>
      <c r="F152" s="61" t="n"/>
      <c r="G152" s="55">
        <f>IF(COUNTA(A152:F152)=0,"",IF(NOT(ISNUMBER(A152)),"Falta la fecha",IF(TRIM(B152)="","Elige la tarea",IF(ISNUMBER(MATCH(TRIM(B152),TaskNames,0)),"OK","Tarea no válida"))))</f>
        <v/>
      </c>
      <c r="H152" s="60">
        <f>IF(G152="OK",1,0)</f>
        <v/>
      </c>
      <c r="I152" s="60">
        <f>IF(H152=1,MATCH(TRIM(B152),TaskNames,0),0)</f>
        <v/>
      </c>
      <c r="J152" s="60">
        <f>IF(H152=1,IF(UPPER(TRIM(F152))="REPASADO",0,1),0)</f>
        <v/>
      </c>
    </row>
    <row r="153">
      <c r="A153" s="32" t="n"/>
      <c r="B153" s="41" t="n"/>
      <c r="C153" s="41" t="n"/>
      <c r="D153" s="41" t="n"/>
      <c r="E153" s="41" t="n"/>
      <c r="F153" s="61" t="n"/>
      <c r="G153" s="55">
        <f>IF(COUNTA(A153:F153)=0,"",IF(NOT(ISNUMBER(A153)),"Falta la fecha",IF(TRIM(B153)="","Elige la tarea",IF(ISNUMBER(MATCH(TRIM(B153),TaskNames,0)),"OK","Tarea no válida"))))</f>
        <v/>
      </c>
      <c r="H153" s="60">
        <f>IF(G153="OK",1,0)</f>
        <v/>
      </c>
      <c r="I153" s="60">
        <f>IF(H153=1,MATCH(TRIM(B153),TaskNames,0),0)</f>
        <v/>
      </c>
      <c r="J153" s="60">
        <f>IF(H153=1,IF(UPPER(TRIM(F153))="REPASADO",0,1),0)</f>
        <v/>
      </c>
    </row>
    <row r="154">
      <c r="A154" s="32" t="n"/>
      <c r="B154" s="41" t="n"/>
      <c r="C154" s="41" t="n"/>
      <c r="D154" s="41" t="n"/>
      <c r="E154" s="41" t="n"/>
      <c r="F154" s="61" t="n"/>
      <c r="G154" s="55">
        <f>IF(COUNTA(A154:F154)=0,"",IF(NOT(ISNUMBER(A154)),"Falta la fecha",IF(TRIM(B154)="","Elige la tarea",IF(ISNUMBER(MATCH(TRIM(B154),TaskNames,0)),"OK","Tarea no válida"))))</f>
        <v/>
      </c>
      <c r="H154" s="60">
        <f>IF(G154="OK",1,0)</f>
        <v/>
      </c>
      <c r="I154" s="60">
        <f>IF(H154=1,MATCH(TRIM(B154),TaskNames,0),0)</f>
        <v/>
      </c>
      <c r="J154" s="60">
        <f>IF(H154=1,IF(UPPER(TRIM(F154))="REPASADO",0,1),0)</f>
        <v/>
      </c>
    </row>
    <row r="155">
      <c r="A155" s="32" t="n"/>
      <c r="B155" s="41" t="n"/>
      <c r="C155" s="41" t="n"/>
      <c r="D155" s="41" t="n"/>
      <c r="E155" s="41" t="n"/>
      <c r="F155" s="61" t="n"/>
      <c r="G155" s="55">
        <f>IF(COUNTA(A155:F155)=0,"",IF(NOT(ISNUMBER(A155)),"Falta la fecha",IF(TRIM(B155)="","Elige la tarea",IF(ISNUMBER(MATCH(TRIM(B155),TaskNames,0)),"OK","Tarea no válida"))))</f>
        <v/>
      </c>
      <c r="H155" s="60">
        <f>IF(G155="OK",1,0)</f>
        <v/>
      </c>
      <c r="I155" s="60">
        <f>IF(H155=1,MATCH(TRIM(B155),TaskNames,0),0)</f>
        <v/>
      </c>
      <c r="J155" s="60">
        <f>IF(H155=1,IF(UPPER(TRIM(F155))="REPASADO",0,1),0)</f>
        <v/>
      </c>
    </row>
    <row r="156">
      <c r="A156" s="32" t="n"/>
      <c r="B156" s="41" t="n"/>
      <c r="C156" s="41" t="n"/>
      <c r="D156" s="41" t="n"/>
      <c r="E156" s="41" t="n"/>
      <c r="F156" s="61" t="n"/>
      <c r="G156" s="55">
        <f>IF(COUNTA(A156:F156)=0,"",IF(NOT(ISNUMBER(A156)),"Falta la fecha",IF(TRIM(B156)="","Elige la tarea",IF(ISNUMBER(MATCH(TRIM(B156),TaskNames,0)),"OK","Tarea no válida"))))</f>
        <v/>
      </c>
      <c r="H156" s="60">
        <f>IF(G156="OK",1,0)</f>
        <v/>
      </c>
      <c r="I156" s="60">
        <f>IF(H156=1,MATCH(TRIM(B156),TaskNames,0),0)</f>
        <v/>
      </c>
      <c r="J156" s="60">
        <f>IF(H156=1,IF(UPPER(TRIM(F156))="REPASADO",0,1),0)</f>
        <v/>
      </c>
    </row>
    <row r="157">
      <c r="A157" s="32" t="n"/>
      <c r="B157" s="41" t="n"/>
      <c r="C157" s="41" t="n"/>
      <c r="D157" s="41" t="n"/>
      <c r="E157" s="41" t="n"/>
      <c r="F157" s="61" t="n"/>
      <c r="G157" s="55">
        <f>IF(COUNTA(A157:F157)=0,"",IF(NOT(ISNUMBER(A157)),"Falta la fecha",IF(TRIM(B157)="","Elige la tarea",IF(ISNUMBER(MATCH(TRIM(B157),TaskNames,0)),"OK","Tarea no válida"))))</f>
        <v/>
      </c>
      <c r="H157" s="60">
        <f>IF(G157="OK",1,0)</f>
        <v/>
      </c>
      <c r="I157" s="60">
        <f>IF(H157=1,MATCH(TRIM(B157),TaskNames,0),0)</f>
        <v/>
      </c>
      <c r="J157" s="60">
        <f>IF(H157=1,IF(UPPER(TRIM(F157))="REPASADO",0,1),0)</f>
        <v/>
      </c>
    </row>
    <row r="158">
      <c r="A158" s="32" t="n"/>
      <c r="B158" s="41" t="n"/>
      <c r="C158" s="41" t="n"/>
      <c r="D158" s="41" t="n"/>
      <c r="E158" s="41" t="n"/>
      <c r="F158" s="61" t="n"/>
      <c r="G158" s="55">
        <f>IF(COUNTA(A158:F158)=0,"",IF(NOT(ISNUMBER(A158)),"Falta la fecha",IF(TRIM(B158)="","Elige la tarea",IF(ISNUMBER(MATCH(TRIM(B158),TaskNames,0)),"OK","Tarea no válida"))))</f>
        <v/>
      </c>
      <c r="H158" s="60">
        <f>IF(G158="OK",1,0)</f>
        <v/>
      </c>
      <c r="I158" s="60">
        <f>IF(H158=1,MATCH(TRIM(B158),TaskNames,0),0)</f>
        <v/>
      </c>
      <c r="J158" s="60">
        <f>IF(H158=1,IF(UPPER(TRIM(F158))="REPASADO",0,1),0)</f>
        <v/>
      </c>
    </row>
    <row r="159">
      <c r="A159" s="32" t="n"/>
      <c r="B159" s="41" t="n"/>
      <c r="C159" s="41" t="n"/>
      <c r="D159" s="41" t="n"/>
      <c r="E159" s="41" t="n"/>
      <c r="F159" s="61" t="n"/>
      <c r="G159" s="55">
        <f>IF(COUNTA(A159:F159)=0,"",IF(NOT(ISNUMBER(A159)),"Falta la fecha",IF(TRIM(B159)="","Elige la tarea",IF(ISNUMBER(MATCH(TRIM(B159),TaskNames,0)),"OK","Tarea no válida"))))</f>
        <v/>
      </c>
      <c r="H159" s="60">
        <f>IF(G159="OK",1,0)</f>
        <v/>
      </c>
      <c r="I159" s="60">
        <f>IF(H159=1,MATCH(TRIM(B159),TaskNames,0),0)</f>
        <v/>
      </c>
      <c r="J159" s="60">
        <f>IF(H159=1,IF(UPPER(TRIM(F159))="REPASADO",0,1),0)</f>
        <v/>
      </c>
    </row>
    <row r="160">
      <c r="A160" s="32" t="n"/>
      <c r="B160" s="41" t="n"/>
      <c r="C160" s="41" t="n"/>
      <c r="D160" s="41" t="n"/>
      <c r="E160" s="41" t="n"/>
      <c r="F160" s="61" t="n"/>
      <c r="G160" s="55">
        <f>IF(COUNTA(A160:F160)=0,"",IF(NOT(ISNUMBER(A160)),"Falta la fecha",IF(TRIM(B160)="","Elige la tarea",IF(ISNUMBER(MATCH(TRIM(B160),TaskNames,0)),"OK","Tarea no válida"))))</f>
        <v/>
      </c>
      <c r="H160" s="60">
        <f>IF(G160="OK",1,0)</f>
        <v/>
      </c>
      <c r="I160" s="60">
        <f>IF(H160=1,MATCH(TRIM(B160),TaskNames,0),0)</f>
        <v/>
      </c>
      <c r="J160" s="60">
        <f>IF(H160=1,IF(UPPER(TRIM(F160))="REPASADO",0,1),0)</f>
        <v/>
      </c>
    </row>
    <row r="161">
      <c r="A161" s="32" t="n"/>
      <c r="B161" s="41" t="n"/>
      <c r="C161" s="41" t="n"/>
      <c r="D161" s="41" t="n"/>
      <c r="E161" s="41" t="n"/>
      <c r="F161" s="61" t="n"/>
      <c r="G161" s="55">
        <f>IF(COUNTA(A161:F161)=0,"",IF(NOT(ISNUMBER(A161)),"Falta la fecha",IF(TRIM(B161)="","Elige la tarea",IF(ISNUMBER(MATCH(TRIM(B161),TaskNames,0)),"OK","Tarea no válida"))))</f>
        <v/>
      </c>
      <c r="H161" s="60">
        <f>IF(G161="OK",1,0)</f>
        <v/>
      </c>
      <c r="I161" s="60">
        <f>IF(H161=1,MATCH(TRIM(B161),TaskNames,0),0)</f>
        <v/>
      </c>
      <c r="J161" s="60">
        <f>IF(H161=1,IF(UPPER(TRIM(F161))="REPASADO",0,1),0)</f>
        <v/>
      </c>
    </row>
    <row r="162">
      <c r="A162" s="32" t="n"/>
      <c r="B162" s="41" t="n"/>
      <c r="C162" s="41" t="n"/>
      <c r="D162" s="41" t="n"/>
      <c r="E162" s="41" t="n"/>
      <c r="F162" s="61" t="n"/>
      <c r="G162" s="55">
        <f>IF(COUNTA(A162:F162)=0,"",IF(NOT(ISNUMBER(A162)),"Falta la fecha",IF(TRIM(B162)="","Elige la tarea",IF(ISNUMBER(MATCH(TRIM(B162),TaskNames,0)),"OK","Tarea no válida"))))</f>
        <v/>
      </c>
      <c r="H162" s="60">
        <f>IF(G162="OK",1,0)</f>
        <v/>
      </c>
      <c r="I162" s="60">
        <f>IF(H162=1,MATCH(TRIM(B162),TaskNames,0),0)</f>
        <v/>
      </c>
      <c r="J162" s="60">
        <f>IF(H162=1,IF(UPPER(TRIM(F162))="REPASADO",0,1),0)</f>
        <v/>
      </c>
    </row>
    <row r="163">
      <c r="A163" s="32" t="n"/>
      <c r="B163" s="41" t="n"/>
      <c r="C163" s="41" t="n"/>
      <c r="D163" s="41" t="n"/>
      <c r="E163" s="41" t="n"/>
      <c r="F163" s="61" t="n"/>
      <c r="G163" s="55">
        <f>IF(COUNTA(A163:F163)=0,"",IF(NOT(ISNUMBER(A163)),"Falta la fecha",IF(TRIM(B163)="","Elige la tarea",IF(ISNUMBER(MATCH(TRIM(B163),TaskNames,0)),"OK","Tarea no válida"))))</f>
        <v/>
      </c>
      <c r="H163" s="60">
        <f>IF(G163="OK",1,0)</f>
        <v/>
      </c>
      <c r="I163" s="60">
        <f>IF(H163=1,MATCH(TRIM(B163),TaskNames,0),0)</f>
        <v/>
      </c>
      <c r="J163" s="60">
        <f>IF(H163=1,IF(UPPER(TRIM(F163))="REPASADO",0,1),0)</f>
        <v/>
      </c>
    </row>
    <row r="164">
      <c r="A164" s="32" t="n"/>
      <c r="B164" s="41" t="n"/>
      <c r="C164" s="41" t="n"/>
      <c r="D164" s="41" t="n"/>
      <c r="E164" s="41" t="n"/>
      <c r="F164" s="61" t="n"/>
      <c r="G164" s="55">
        <f>IF(COUNTA(A164:F164)=0,"",IF(NOT(ISNUMBER(A164)),"Falta la fecha",IF(TRIM(B164)="","Elige la tarea",IF(ISNUMBER(MATCH(TRIM(B164),TaskNames,0)),"OK","Tarea no válida"))))</f>
        <v/>
      </c>
      <c r="H164" s="60">
        <f>IF(G164="OK",1,0)</f>
        <v/>
      </c>
      <c r="I164" s="60">
        <f>IF(H164=1,MATCH(TRIM(B164),TaskNames,0),0)</f>
        <v/>
      </c>
      <c r="J164" s="60">
        <f>IF(H164=1,IF(UPPER(TRIM(F164))="REPASADO",0,1),0)</f>
        <v/>
      </c>
    </row>
    <row r="165">
      <c r="A165" s="32" t="n"/>
      <c r="B165" s="41" t="n"/>
      <c r="C165" s="41" t="n"/>
      <c r="D165" s="41" t="n"/>
      <c r="E165" s="41" t="n"/>
      <c r="F165" s="61" t="n"/>
      <c r="G165" s="55">
        <f>IF(COUNTA(A165:F165)=0,"",IF(NOT(ISNUMBER(A165)),"Falta la fecha",IF(TRIM(B165)="","Elige la tarea",IF(ISNUMBER(MATCH(TRIM(B165),TaskNames,0)),"OK","Tarea no válida"))))</f>
        <v/>
      </c>
      <c r="H165" s="60">
        <f>IF(G165="OK",1,0)</f>
        <v/>
      </c>
      <c r="I165" s="60">
        <f>IF(H165=1,MATCH(TRIM(B165),TaskNames,0),0)</f>
        <v/>
      </c>
      <c r="J165" s="60">
        <f>IF(H165=1,IF(UPPER(TRIM(F165))="REPASADO",0,1),0)</f>
        <v/>
      </c>
    </row>
    <row r="166">
      <c r="A166" s="32" t="n"/>
      <c r="B166" s="41" t="n"/>
      <c r="C166" s="41" t="n"/>
      <c r="D166" s="41" t="n"/>
      <c r="E166" s="41" t="n"/>
      <c r="F166" s="61" t="n"/>
      <c r="G166" s="55">
        <f>IF(COUNTA(A166:F166)=0,"",IF(NOT(ISNUMBER(A166)),"Falta la fecha",IF(TRIM(B166)="","Elige la tarea",IF(ISNUMBER(MATCH(TRIM(B166),TaskNames,0)),"OK","Tarea no válida"))))</f>
        <v/>
      </c>
      <c r="H166" s="60">
        <f>IF(G166="OK",1,0)</f>
        <v/>
      </c>
      <c r="I166" s="60">
        <f>IF(H166=1,MATCH(TRIM(B166),TaskNames,0),0)</f>
        <v/>
      </c>
      <c r="J166" s="60">
        <f>IF(H166=1,IF(UPPER(TRIM(F166))="REPASADO",0,1),0)</f>
        <v/>
      </c>
    </row>
    <row r="167">
      <c r="A167" s="32" t="n"/>
      <c r="B167" s="41" t="n"/>
      <c r="C167" s="41" t="n"/>
      <c r="D167" s="41" t="n"/>
      <c r="E167" s="41" t="n"/>
      <c r="F167" s="61" t="n"/>
      <c r="G167" s="55">
        <f>IF(COUNTA(A167:F167)=0,"",IF(NOT(ISNUMBER(A167)),"Falta la fecha",IF(TRIM(B167)="","Elige la tarea",IF(ISNUMBER(MATCH(TRIM(B167),TaskNames,0)),"OK","Tarea no válida"))))</f>
        <v/>
      </c>
      <c r="H167" s="60">
        <f>IF(G167="OK",1,0)</f>
        <v/>
      </c>
      <c r="I167" s="60">
        <f>IF(H167=1,MATCH(TRIM(B167),TaskNames,0),0)</f>
        <v/>
      </c>
      <c r="J167" s="60">
        <f>IF(H167=1,IF(UPPER(TRIM(F167))="REPASADO",0,1),0)</f>
        <v/>
      </c>
    </row>
    <row r="168">
      <c r="A168" s="32" t="n"/>
      <c r="B168" s="41" t="n"/>
      <c r="C168" s="41" t="n"/>
      <c r="D168" s="41" t="n"/>
      <c r="E168" s="41" t="n"/>
      <c r="F168" s="61" t="n"/>
      <c r="G168" s="55">
        <f>IF(COUNTA(A168:F168)=0,"",IF(NOT(ISNUMBER(A168)),"Falta la fecha",IF(TRIM(B168)="","Elige la tarea",IF(ISNUMBER(MATCH(TRIM(B168),TaskNames,0)),"OK","Tarea no válida"))))</f>
        <v/>
      </c>
      <c r="H168" s="60">
        <f>IF(G168="OK",1,0)</f>
        <v/>
      </c>
      <c r="I168" s="60">
        <f>IF(H168=1,MATCH(TRIM(B168),TaskNames,0),0)</f>
        <v/>
      </c>
      <c r="J168" s="60">
        <f>IF(H168=1,IF(UPPER(TRIM(F168))="REPASADO",0,1),0)</f>
        <v/>
      </c>
    </row>
    <row r="169">
      <c r="A169" s="32" t="n"/>
      <c r="B169" s="41" t="n"/>
      <c r="C169" s="41" t="n"/>
      <c r="D169" s="41" t="n"/>
      <c r="E169" s="41" t="n"/>
      <c r="F169" s="61" t="n"/>
      <c r="G169" s="55">
        <f>IF(COUNTA(A169:F169)=0,"",IF(NOT(ISNUMBER(A169)),"Falta la fecha",IF(TRIM(B169)="","Elige la tarea",IF(ISNUMBER(MATCH(TRIM(B169),TaskNames,0)),"OK","Tarea no válida"))))</f>
        <v/>
      </c>
      <c r="H169" s="60">
        <f>IF(G169="OK",1,0)</f>
        <v/>
      </c>
      <c r="I169" s="60">
        <f>IF(H169=1,MATCH(TRIM(B169),TaskNames,0),0)</f>
        <v/>
      </c>
      <c r="J169" s="60">
        <f>IF(H169=1,IF(UPPER(TRIM(F169))="REPASADO",0,1),0)</f>
        <v/>
      </c>
    </row>
    <row r="170">
      <c r="A170" s="32" t="n"/>
      <c r="B170" s="41" t="n"/>
      <c r="C170" s="41" t="n"/>
      <c r="D170" s="41" t="n"/>
      <c r="E170" s="41" t="n"/>
      <c r="F170" s="61" t="n"/>
      <c r="G170" s="55">
        <f>IF(COUNTA(A170:F170)=0,"",IF(NOT(ISNUMBER(A170)),"Falta la fecha",IF(TRIM(B170)="","Elige la tarea",IF(ISNUMBER(MATCH(TRIM(B170),TaskNames,0)),"OK","Tarea no válida"))))</f>
        <v/>
      </c>
      <c r="H170" s="60">
        <f>IF(G170="OK",1,0)</f>
        <v/>
      </c>
      <c r="I170" s="60">
        <f>IF(H170=1,MATCH(TRIM(B170),TaskNames,0),0)</f>
        <v/>
      </c>
      <c r="J170" s="60">
        <f>IF(H170=1,IF(UPPER(TRIM(F170))="REPASADO",0,1),0)</f>
        <v/>
      </c>
    </row>
    <row r="171">
      <c r="A171" s="32" t="n"/>
      <c r="B171" s="41" t="n"/>
      <c r="C171" s="41" t="n"/>
      <c r="D171" s="41" t="n"/>
      <c r="E171" s="41" t="n"/>
      <c r="F171" s="61" t="n"/>
      <c r="G171" s="55">
        <f>IF(COUNTA(A171:F171)=0,"",IF(NOT(ISNUMBER(A171)),"Falta la fecha",IF(TRIM(B171)="","Elige la tarea",IF(ISNUMBER(MATCH(TRIM(B171),TaskNames,0)),"OK","Tarea no válida"))))</f>
        <v/>
      </c>
      <c r="H171" s="60">
        <f>IF(G171="OK",1,0)</f>
        <v/>
      </c>
      <c r="I171" s="60">
        <f>IF(H171=1,MATCH(TRIM(B171),TaskNames,0),0)</f>
        <v/>
      </c>
      <c r="J171" s="60">
        <f>IF(H171=1,IF(UPPER(TRIM(F171))="REPASADO",0,1),0)</f>
        <v/>
      </c>
    </row>
    <row r="172">
      <c r="A172" s="32" t="n"/>
      <c r="B172" s="41" t="n"/>
      <c r="C172" s="41" t="n"/>
      <c r="D172" s="41" t="n"/>
      <c r="E172" s="41" t="n"/>
      <c r="F172" s="61" t="n"/>
      <c r="G172" s="55">
        <f>IF(COUNTA(A172:F172)=0,"",IF(NOT(ISNUMBER(A172)),"Falta la fecha",IF(TRIM(B172)="","Elige la tarea",IF(ISNUMBER(MATCH(TRIM(B172),TaskNames,0)),"OK","Tarea no válida"))))</f>
        <v/>
      </c>
      <c r="H172" s="60">
        <f>IF(G172="OK",1,0)</f>
        <v/>
      </c>
      <c r="I172" s="60">
        <f>IF(H172=1,MATCH(TRIM(B172),TaskNames,0),0)</f>
        <v/>
      </c>
      <c r="J172" s="60">
        <f>IF(H172=1,IF(UPPER(TRIM(F172))="REPASADO",0,1),0)</f>
        <v/>
      </c>
    </row>
    <row r="173">
      <c r="A173" s="32" t="n"/>
      <c r="B173" s="41" t="n"/>
      <c r="C173" s="41" t="n"/>
      <c r="D173" s="41" t="n"/>
      <c r="E173" s="41" t="n"/>
      <c r="F173" s="61" t="n"/>
      <c r="G173" s="55">
        <f>IF(COUNTA(A173:F173)=0,"",IF(NOT(ISNUMBER(A173)),"Falta la fecha",IF(TRIM(B173)="","Elige la tarea",IF(ISNUMBER(MATCH(TRIM(B173),TaskNames,0)),"OK","Tarea no válida"))))</f>
        <v/>
      </c>
      <c r="H173" s="60">
        <f>IF(G173="OK",1,0)</f>
        <v/>
      </c>
      <c r="I173" s="60">
        <f>IF(H173=1,MATCH(TRIM(B173),TaskNames,0),0)</f>
        <v/>
      </c>
      <c r="J173" s="60">
        <f>IF(H173=1,IF(UPPER(TRIM(F173))="REPASADO",0,1),0)</f>
        <v/>
      </c>
    </row>
    <row r="174">
      <c r="A174" s="32" t="n"/>
      <c r="B174" s="41" t="n"/>
      <c r="C174" s="41" t="n"/>
      <c r="D174" s="41" t="n"/>
      <c r="E174" s="41" t="n"/>
      <c r="F174" s="61" t="n"/>
      <c r="G174" s="55">
        <f>IF(COUNTA(A174:F174)=0,"",IF(NOT(ISNUMBER(A174)),"Falta la fecha",IF(TRIM(B174)="","Elige la tarea",IF(ISNUMBER(MATCH(TRIM(B174),TaskNames,0)),"OK","Tarea no válida"))))</f>
        <v/>
      </c>
      <c r="H174" s="60">
        <f>IF(G174="OK",1,0)</f>
        <v/>
      </c>
      <c r="I174" s="60">
        <f>IF(H174=1,MATCH(TRIM(B174),TaskNames,0),0)</f>
        <v/>
      </c>
      <c r="J174" s="60">
        <f>IF(H174=1,IF(UPPER(TRIM(F174))="REPASADO",0,1),0)</f>
        <v/>
      </c>
    </row>
    <row r="175">
      <c r="A175" s="32" t="n"/>
      <c r="B175" s="41" t="n"/>
      <c r="C175" s="41" t="n"/>
      <c r="D175" s="41" t="n"/>
      <c r="E175" s="41" t="n"/>
      <c r="F175" s="61" t="n"/>
      <c r="G175" s="55">
        <f>IF(COUNTA(A175:F175)=0,"",IF(NOT(ISNUMBER(A175)),"Falta la fecha",IF(TRIM(B175)="","Elige la tarea",IF(ISNUMBER(MATCH(TRIM(B175),TaskNames,0)),"OK","Tarea no válida"))))</f>
        <v/>
      </c>
      <c r="H175" s="60">
        <f>IF(G175="OK",1,0)</f>
        <v/>
      </c>
      <c r="I175" s="60">
        <f>IF(H175=1,MATCH(TRIM(B175),TaskNames,0),0)</f>
        <v/>
      </c>
      <c r="J175" s="60">
        <f>IF(H175=1,IF(UPPER(TRIM(F175))="REPASADO",0,1),0)</f>
        <v/>
      </c>
    </row>
    <row r="176">
      <c r="A176" s="32" t="n"/>
      <c r="B176" s="41" t="n"/>
      <c r="C176" s="41" t="n"/>
      <c r="D176" s="41" t="n"/>
      <c r="E176" s="41" t="n"/>
      <c r="F176" s="61" t="n"/>
      <c r="G176" s="55">
        <f>IF(COUNTA(A176:F176)=0,"",IF(NOT(ISNUMBER(A176)),"Falta la fecha",IF(TRIM(B176)="","Elige la tarea",IF(ISNUMBER(MATCH(TRIM(B176),TaskNames,0)),"OK","Tarea no válida"))))</f>
        <v/>
      </c>
      <c r="H176" s="60">
        <f>IF(G176="OK",1,0)</f>
        <v/>
      </c>
      <c r="I176" s="60">
        <f>IF(H176=1,MATCH(TRIM(B176),TaskNames,0),0)</f>
        <v/>
      </c>
      <c r="J176" s="60">
        <f>IF(H176=1,IF(UPPER(TRIM(F176))="REPASADO",0,1),0)</f>
        <v/>
      </c>
    </row>
    <row r="177">
      <c r="A177" s="32" t="n"/>
      <c r="B177" s="41" t="n"/>
      <c r="C177" s="41" t="n"/>
      <c r="D177" s="41" t="n"/>
      <c r="E177" s="41" t="n"/>
      <c r="F177" s="61" t="n"/>
      <c r="G177" s="55">
        <f>IF(COUNTA(A177:F177)=0,"",IF(NOT(ISNUMBER(A177)),"Falta la fecha",IF(TRIM(B177)="","Elige la tarea",IF(ISNUMBER(MATCH(TRIM(B177),TaskNames,0)),"OK","Tarea no válida"))))</f>
        <v/>
      </c>
      <c r="H177" s="60">
        <f>IF(G177="OK",1,0)</f>
        <v/>
      </c>
      <c r="I177" s="60">
        <f>IF(H177=1,MATCH(TRIM(B177),TaskNames,0),0)</f>
        <v/>
      </c>
      <c r="J177" s="60">
        <f>IF(H177=1,IF(UPPER(TRIM(F177))="REPASADO",0,1),0)</f>
        <v/>
      </c>
    </row>
    <row r="178">
      <c r="A178" s="32" t="n"/>
      <c r="B178" s="41" t="n"/>
      <c r="C178" s="41" t="n"/>
      <c r="D178" s="41" t="n"/>
      <c r="E178" s="41" t="n"/>
      <c r="F178" s="61" t="n"/>
      <c r="G178" s="55">
        <f>IF(COUNTA(A178:F178)=0,"",IF(NOT(ISNUMBER(A178)),"Falta la fecha",IF(TRIM(B178)="","Elige la tarea",IF(ISNUMBER(MATCH(TRIM(B178),TaskNames,0)),"OK","Tarea no válida"))))</f>
        <v/>
      </c>
      <c r="H178" s="60">
        <f>IF(G178="OK",1,0)</f>
        <v/>
      </c>
      <c r="I178" s="60">
        <f>IF(H178=1,MATCH(TRIM(B178),TaskNames,0),0)</f>
        <v/>
      </c>
      <c r="J178" s="60">
        <f>IF(H178=1,IF(UPPER(TRIM(F178))="REPASADO",0,1),0)</f>
        <v/>
      </c>
    </row>
    <row r="179">
      <c r="A179" s="32" t="n"/>
      <c r="B179" s="41" t="n"/>
      <c r="C179" s="41" t="n"/>
      <c r="D179" s="41" t="n"/>
      <c r="E179" s="41" t="n"/>
      <c r="F179" s="61" t="n"/>
      <c r="G179" s="55">
        <f>IF(COUNTA(A179:F179)=0,"",IF(NOT(ISNUMBER(A179)),"Falta la fecha",IF(TRIM(B179)="","Elige la tarea",IF(ISNUMBER(MATCH(TRIM(B179),TaskNames,0)),"OK","Tarea no válida"))))</f>
        <v/>
      </c>
      <c r="H179" s="60">
        <f>IF(G179="OK",1,0)</f>
        <v/>
      </c>
      <c r="I179" s="60">
        <f>IF(H179=1,MATCH(TRIM(B179),TaskNames,0),0)</f>
        <v/>
      </c>
      <c r="J179" s="60">
        <f>IF(H179=1,IF(UPPER(TRIM(F179))="REPASADO",0,1),0)</f>
        <v/>
      </c>
    </row>
    <row r="180">
      <c r="A180" s="32" t="n"/>
      <c r="B180" s="41" t="n"/>
      <c r="C180" s="41" t="n"/>
      <c r="D180" s="41" t="n"/>
      <c r="E180" s="41" t="n"/>
      <c r="F180" s="61" t="n"/>
      <c r="G180" s="55">
        <f>IF(COUNTA(A180:F180)=0,"",IF(NOT(ISNUMBER(A180)),"Falta la fecha",IF(TRIM(B180)="","Elige la tarea",IF(ISNUMBER(MATCH(TRIM(B180),TaskNames,0)),"OK","Tarea no válida"))))</f>
        <v/>
      </c>
      <c r="H180" s="60">
        <f>IF(G180="OK",1,0)</f>
        <v/>
      </c>
      <c r="I180" s="60">
        <f>IF(H180=1,MATCH(TRIM(B180),TaskNames,0),0)</f>
        <v/>
      </c>
      <c r="J180" s="60">
        <f>IF(H180=1,IF(UPPER(TRIM(F180))="REPASADO",0,1),0)</f>
        <v/>
      </c>
    </row>
    <row r="181">
      <c r="A181" s="32" t="n"/>
      <c r="B181" s="41" t="n"/>
      <c r="C181" s="41" t="n"/>
      <c r="D181" s="41" t="n"/>
      <c r="E181" s="41" t="n"/>
      <c r="F181" s="61" t="n"/>
      <c r="G181" s="55">
        <f>IF(COUNTA(A181:F181)=0,"",IF(NOT(ISNUMBER(A181)),"Falta la fecha",IF(TRIM(B181)="","Elige la tarea",IF(ISNUMBER(MATCH(TRIM(B181),TaskNames,0)),"OK","Tarea no válida"))))</f>
        <v/>
      </c>
      <c r="H181" s="60">
        <f>IF(G181="OK",1,0)</f>
        <v/>
      </c>
      <c r="I181" s="60">
        <f>IF(H181=1,MATCH(TRIM(B181),TaskNames,0),0)</f>
        <v/>
      </c>
      <c r="J181" s="60">
        <f>IF(H181=1,IF(UPPER(TRIM(F181))="REPASADO",0,1),0)</f>
        <v/>
      </c>
    </row>
    <row r="182">
      <c r="A182" s="32" t="n"/>
      <c r="B182" s="41" t="n"/>
      <c r="C182" s="41" t="n"/>
      <c r="D182" s="41" t="n"/>
      <c r="E182" s="41" t="n"/>
      <c r="F182" s="61" t="n"/>
      <c r="G182" s="55">
        <f>IF(COUNTA(A182:F182)=0,"",IF(NOT(ISNUMBER(A182)),"Falta la fecha",IF(TRIM(B182)="","Elige la tarea",IF(ISNUMBER(MATCH(TRIM(B182),TaskNames,0)),"OK","Tarea no válida"))))</f>
        <v/>
      </c>
      <c r="H182" s="60">
        <f>IF(G182="OK",1,0)</f>
        <v/>
      </c>
      <c r="I182" s="60">
        <f>IF(H182=1,MATCH(TRIM(B182),TaskNames,0),0)</f>
        <v/>
      </c>
      <c r="J182" s="60">
        <f>IF(H182=1,IF(UPPER(TRIM(F182))="REPASADO",0,1),0)</f>
        <v/>
      </c>
    </row>
    <row r="183">
      <c r="A183" s="32" t="n"/>
      <c r="B183" s="41" t="n"/>
      <c r="C183" s="41" t="n"/>
      <c r="D183" s="41" t="n"/>
      <c r="E183" s="41" t="n"/>
      <c r="F183" s="61" t="n"/>
      <c r="G183" s="55">
        <f>IF(COUNTA(A183:F183)=0,"",IF(NOT(ISNUMBER(A183)),"Falta la fecha",IF(TRIM(B183)="","Elige la tarea",IF(ISNUMBER(MATCH(TRIM(B183),TaskNames,0)),"OK","Tarea no válida"))))</f>
        <v/>
      </c>
      <c r="H183" s="60">
        <f>IF(G183="OK",1,0)</f>
        <v/>
      </c>
      <c r="I183" s="60">
        <f>IF(H183=1,MATCH(TRIM(B183),TaskNames,0),0)</f>
        <v/>
      </c>
      <c r="J183" s="60">
        <f>IF(H183=1,IF(UPPER(TRIM(F183))="REPASADO",0,1),0)</f>
        <v/>
      </c>
    </row>
    <row r="184">
      <c r="A184" s="32" t="n"/>
      <c r="B184" s="41" t="n"/>
      <c r="C184" s="41" t="n"/>
      <c r="D184" s="41" t="n"/>
      <c r="E184" s="41" t="n"/>
      <c r="F184" s="61" t="n"/>
      <c r="G184" s="55">
        <f>IF(COUNTA(A184:F184)=0,"",IF(NOT(ISNUMBER(A184)),"Falta la fecha",IF(TRIM(B184)="","Elige la tarea",IF(ISNUMBER(MATCH(TRIM(B184),TaskNames,0)),"OK","Tarea no válida"))))</f>
        <v/>
      </c>
      <c r="H184" s="60">
        <f>IF(G184="OK",1,0)</f>
        <v/>
      </c>
      <c r="I184" s="60">
        <f>IF(H184=1,MATCH(TRIM(B184),TaskNames,0),0)</f>
        <v/>
      </c>
      <c r="J184" s="60">
        <f>IF(H184=1,IF(UPPER(TRIM(F184))="REPASADO",0,1),0)</f>
        <v/>
      </c>
    </row>
    <row r="185">
      <c r="A185" s="32" t="n"/>
      <c r="B185" s="41" t="n"/>
      <c r="C185" s="41" t="n"/>
      <c r="D185" s="41" t="n"/>
      <c r="E185" s="41" t="n"/>
      <c r="F185" s="61" t="n"/>
      <c r="G185" s="55">
        <f>IF(COUNTA(A185:F185)=0,"",IF(NOT(ISNUMBER(A185)),"Falta la fecha",IF(TRIM(B185)="","Elige la tarea",IF(ISNUMBER(MATCH(TRIM(B185),TaskNames,0)),"OK","Tarea no válida"))))</f>
        <v/>
      </c>
      <c r="H185" s="60">
        <f>IF(G185="OK",1,0)</f>
        <v/>
      </c>
      <c r="I185" s="60">
        <f>IF(H185=1,MATCH(TRIM(B185),TaskNames,0),0)</f>
        <v/>
      </c>
      <c r="J185" s="60">
        <f>IF(H185=1,IF(UPPER(TRIM(F185))="REPASADO",0,1),0)</f>
        <v/>
      </c>
    </row>
    <row r="186">
      <c r="A186" s="32" t="n"/>
      <c r="B186" s="41" t="n"/>
      <c r="C186" s="41" t="n"/>
      <c r="D186" s="41" t="n"/>
      <c r="E186" s="41" t="n"/>
      <c r="F186" s="61" t="n"/>
      <c r="G186" s="55">
        <f>IF(COUNTA(A186:F186)=0,"",IF(NOT(ISNUMBER(A186)),"Falta la fecha",IF(TRIM(B186)="","Elige la tarea",IF(ISNUMBER(MATCH(TRIM(B186),TaskNames,0)),"OK","Tarea no válida"))))</f>
        <v/>
      </c>
      <c r="H186" s="60">
        <f>IF(G186="OK",1,0)</f>
        <v/>
      </c>
      <c r="I186" s="60">
        <f>IF(H186=1,MATCH(TRIM(B186),TaskNames,0),0)</f>
        <v/>
      </c>
      <c r="J186" s="60">
        <f>IF(H186=1,IF(UPPER(TRIM(F186))="REPASADO",0,1),0)</f>
        <v/>
      </c>
    </row>
    <row r="187">
      <c r="A187" s="32" t="n"/>
      <c r="B187" s="41" t="n"/>
      <c r="C187" s="41" t="n"/>
      <c r="D187" s="41" t="n"/>
      <c r="E187" s="41" t="n"/>
      <c r="F187" s="61" t="n"/>
      <c r="G187" s="55">
        <f>IF(COUNTA(A187:F187)=0,"",IF(NOT(ISNUMBER(A187)),"Falta la fecha",IF(TRIM(B187)="","Elige la tarea",IF(ISNUMBER(MATCH(TRIM(B187),TaskNames,0)),"OK","Tarea no válida"))))</f>
        <v/>
      </c>
      <c r="H187" s="60">
        <f>IF(G187="OK",1,0)</f>
        <v/>
      </c>
      <c r="I187" s="60">
        <f>IF(H187=1,MATCH(TRIM(B187),TaskNames,0),0)</f>
        <v/>
      </c>
      <c r="J187" s="60">
        <f>IF(H187=1,IF(UPPER(TRIM(F187))="REPASADO",0,1),0)</f>
        <v/>
      </c>
    </row>
    <row r="188">
      <c r="A188" s="32" t="n"/>
      <c r="B188" s="41" t="n"/>
      <c r="C188" s="41" t="n"/>
      <c r="D188" s="41" t="n"/>
      <c r="E188" s="41" t="n"/>
      <c r="F188" s="61" t="n"/>
      <c r="G188" s="55">
        <f>IF(COUNTA(A188:F188)=0,"",IF(NOT(ISNUMBER(A188)),"Falta la fecha",IF(TRIM(B188)="","Elige la tarea",IF(ISNUMBER(MATCH(TRIM(B188),TaskNames,0)),"OK","Tarea no válida"))))</f>
        <v/>
      </c>
      <c r="H188" s="60">
        <f>IF(G188="OK",1,0)</f>
        <v/>
      </c>
      <c r="I188" s="60">
        <f>IF(H188=1,MATCH(TRIM(B188),TaskNames,0),0)</f>
        <v/>
      </c>
      <c r="J188" s="60">
        <f>IF(H188=1,IF(UPPER(TRIM(F188))="REPASADO",0,1),0)</f>
        <v/>
      </c>
    </row>
    <row r="189">
      <c r="A189" s="32" t="n"/>
      <c r="B189" s="41" t="n"/>
      <c r="C189" s="41" t="n"/>
      <c r="D189" s="41" t="n"/>
      <c r="E189" s="41" t="n"/>
      <c r="F189" s="61" t="n"/>
      <c r="G189" s="55">
        <f>IF(COUNTA(A189:F189)=0,"",IF(NOT(ISNUMBER(A189)),"Falta la fecha",IF(TRIM(B189)="","Elige la tarea",IF(ISNUMBER(MATCH(TRIM(B189),TaskNames,0)),"OK","Tarea no válida"))))</f>
        <v/>
      </c>
      <c r="H189" s="60">
        <f>IF(G189="OK",1,0)</f>
        <v/>
      </c>
      <c r="I189" s="60">
        <f>IF(H189=1,MATCH(TRIM(B189),TaskNames,0),0)</f>
        <v/>
      </c>
      <c r="J189" s="60">
        <f>IF(H189=1,IF(UPPER(TRIM(F189))="REPASADO",0,1),0)</f>
        <v/>
      </c>
    </row>
    <row r="190">
      <c r="A190" s="32" t="n"/>
      <c r="B190" s="41" t="n"/>
      <c r="C190" s="41" t="n"/>
      <c r="D190" s="41" t="n"/>
      <c r="E190" s="41" t="n"/>
      <c r="F190" s="61" t="n"/>
      <c r="G190" s="55">
        <f>IF(COUNTA(A190:F190)=0,"",IF(NOT(ISNUMBER(A190)),"Falta la fecha",IF(TRIM(B190)="","Elige la tarea",IF(ISNUMBER(MATCH(TRIM(B190),TaskNames,0)),"OK","Tarea no válida"))))</f>
        <v/>
      </c>
      <c r="H190" s="60">
        <f>IF(G190="OK",1,0)</f>
        <v/>
      </c>
      <c r="I190" s="60">
        <f>IF(H190=1,MATCH(TRIM(B190),TaskNames,0),0)</f>
        <v/>
      </c>
      <c r="J190" s="60">
        <f>IF(H190=1,IF(UPPER(TRIM(F190))="REPASADO",0,1),0)</f>
        <v/>
      </c>
    </row>
    <row r="191">
      <c r="A191" s="32" t="n"/>
      <c r="B191" s="41" t="n"/>
      <c r="C191" s="41" t="n"/>
      <c r="D191" s="41" t="n"/>
      <c r="E191" s="41" t="n"/>
      <c r="F191" s="61" t="n"/>
      <c r="G191" s="55">
        <f>IF(COUNTA(A191:F191)=0,"",IF(NOT(ISNUMBER(A191)),"Falta la fecha",IF(TRIM(B191)="","Elige la tarea",IF(ISNUMBER(MATCH(TRIM(B191),TaskNames,0)),"OK","Tarea no válida"))))</f>
        <v/>
      </c>
      <c r="H191" s="60">
        <f>IF(G191="OK",1,0)</f>
        <v/>
      </c>
      <c r="I191" s="60">
        <f>IF(H191=1,MATCH(TRIM(B191),TaskNames,0),0)</f>
        <v/>
      </c>
      <c r="J191" s="60">
        <f>IF(H191=1,IF(UPPER(TRIM(F191))="REPASADO",0,1),0)</f>
        <v/>
      </c>
    </row>
    <row r="192">
      <c r="A192" s="32" t="n"/>
      <c r="B192" s="41" t="n"/>
      <c r="C192" s="41" t="n"/>
      <c r="D192" s="41" t="n"/>
      <c r="E192" s="41" t="n"/>
      <c r="F192" s="61" t="n"/>
      <c r="G192" s="55">
        <f>IF(COUNTA(A192:F192)=0,"",IF(NOT(ISNUMBER(A192)),"Falta la fecha",IF(TRIM(B192)="","Elige la tarea",IF(ISNUMBER(MATCH(TRIM(B192),TaskNames,0)),"OK","Tarea no válida"))))</f>
        <v/>
      </c>
      <c r="H192" s="60">
        <f>IF(G192="OK",1,0)</f>
        <v/>
      </c>
      <c r="I192" s="60">
        <f>IF(H192=1,MATCH(TRIM(B192),TaskNames,0),0)</f>
        <v/>
      </c>
      <c r="J192" s="60">
        <f>IF(H192=1,IF(UPPER(TRIM(F192))="REPASADO",0,1),0)</f>
        <v/>
      </c>
    </row>
    <row r="193">
      <c r="A193" s="32" t="n"/>
      <c r="B193" s="41" t="n"/>
      <c r="C193" s="41" t="n"/>
      <c r="D193" s="41" t="n"/>
      <c r="E193" s="41" t="n"/>
      <c r="F193" s="61" t="n"/>
      <c r="G193" s="55">
        <f>IF(COUNTA(A193:F193)=0,"",IF(NOT(ISNUMBER(A193)),"Falta la fecha",IF(TRIM(B193)="","Elige la tarea",IF(ISNUMBER(MATCH(TRIM(B193),TaskNames,0)),"OK","Tarea no válida"))))</f>
        <v/>
      </c>
      <c r="H193" s="60">
        <f>IF(G193="OK",1,0)</f>
        <v/>
      </c>
      <c r="I193" s="60">
        <f>IF(H193=1,MATCH(TRIM(B193),TaskNames,0),0)</f>
        <v/>
      </c>
      <c r="J193" s="60">
        <f>IF(H193=1,IF(UPPER(TRIM(F193))="REPASADO",0,1),0)</f>
        <v/>
      </c>
    </row>
    <row r="194">
      <c r="A194" s="32" t="n"/>
      <c r="B194" s="41" t="n"/>
      <c r="C194" s="41" t="n"/>
      <c r="D194" s="41" t="n"/>
      <c r="E194" s="41" t="n"/>
      <c r="F194" s="61" t="n"/>
      <c r="G194" s="55">
        <f>IF(COUNTA(A194:F194)=0,"",IF(NOT(ISNUMBER(A194)),"Falta la fecha",IF(TRIM(B194)="","Elige la tarea",IF(ISNUMBER(MATCH(TRIM(B194),TaskNames,0)),"OK","Tarea no válida"))))</f>
        <v/>
      </c>
      <c r="H194" s="60">
        <f>IF(G194="OK",1,0)</f>
        <v/>
      </c>
      <c r="I194" s="60">
        <f>IF(H194=1,MATCH(TRIM(B194),TaskNames,0),0)</f>
        <v/>
      </c>
      <c r="J194" s="60">
        <f>IF(H194=1,IF(UPPER(TRIM(F194))="REPASADO",0,1),0)</f>
        <v/>
      </c>
    </row>
    <row r="195">
      <c r="A195" s="32" t="n"/>
      <c r="B195" s="41" t="n"/>
      <c r="C195" s="41" t="n"/>
      <c r="D195" s="41" t="n"/>
      <c r="E195" s="41" t="n"/>
      <c r="F195" s="61" t="n"/>
      <c r="G195" s="55">
        <f>IF(COUNTA(A195:F195)=0,"",IF(NOT(ISNUMBER(A195)),"Falta la fecha",IF(TRIM(B195)="","Elige la tarea",IF(ISNUMBER(MATCH(TRIM(B195),TaskNames,0)),"OK","Tarea no válida"))))</f>
        <v/>
      </c>
      <c r="H195" s="60">
        <f>IF(G195="OK",1,0)</f>
        <v/>
      </c>
      <c r="I195" s="60">
        <f>IF(H195=1,MATCH(TRIM(B195),TaskNames,0),0)</f>
        <v/>
      </c>
      <c r="J195" s="60">
        <f>IF(H195=1,IF(UPPER(TRIM(F195))="REPASADO",0,1),0)</f>
        <v/>
      </c>
    </row>
    <row r="196">
      <c r="A196" s="32" t="n"/>
      <c r="B196" s="41" t="n"/>
      <c r="C196" s="41" t="n"/>
      <c r="D196" s="41" t="n"/>
      <c r="E196" s="41" t="n"/>
      <c r="F196" s="61" t="n"/>
      <c r="G196" s="55">
        <f>IF(COUNTA(A196:F196)=0,"",IF(NOT(ISNUMBER(A196)),"Falta la fecha",IF(TRIM(B196)="","Elige la tarea",IF(ISNUMBER(MATCH(TRIM(B196),TaskNames,0)),"OK","Tarea no válida"))))</f>
        <v/>
      </c>
      <c r="H196" s="60">
        <f>IF(G196="OK",1,0)</f>
        <v/>
      </c>
      <c r="I196" s="60">
        <f>IF(H196=1,MATCH(TRIM(B196),TaskNames,0),0)</f>
        <v/>
      </c>
      <c r="J196" s="60">
        <f>IF(H196=1,IF(UPPER(TRIM(F196))="REPASADO",0,1),0)</f>
        <v/>
      </c>
    </row>
    <row r="197">
      <c r="A197" s="32" t="n"/>
      <c r="B197" s="41" t="n"/>
      <c r="C197" s="41" t="n"/>
      <c r="D197" s="41" t="n"/>
      <c r="E197" s="41" t="n"/>
      <c r="F197" s="61" t="n"/>
      <c r="G197" s="55">
        <f>IF(COUNTA(A197:F197)=0,"",IF(NOT(ISNUMBER(A197)),"Falta la fecha",IF(TRIM(B197)="","Elige la tarea",IF(ISNUMBER(MATCH(TRIM(B197),TaskNames,0)),"OK","Tarea no válida"))))</f>
        <v/>
      </c>
      <c r="H197" s="60">
        <f>IF(G197="OK",1,0)</f>
        <v/>
      </c>
      <c r="I197" s="60">
        <f>IF(H197=1,MATCH(TRIM(B197),TaskNames,0),0)</f>
        <v/>
      </c>
      <c r="J197" s="60">
        <f>IF(H197=1,IF(UPPER(TRIM(F197))="REPASADO",0,1),0)</f>
        <v/>
      </c>
    </row>
    <row r="198">
      <c r="A198" s="32" t="n"/>
      <c r="B198" s="41" t="n"/>
      <c r="C198" s="41" t="n"/>
      <c r="D198" s="41" t="n"/>
      <c r="E198" s="41" t="n"/>
      <c r="F198" s="61" t="n"/>
      <c r="G198" s="55">
        <f>IF(COUNTA(A198:F198)=0,"",IF(NOT(ISNUMBER(A198)),"Falta la fecha",IF(TRIM(B198)="","Elige la tarea",IF(ISNUMBER(MATCH(TRIM(B198),TaskNames,0)),"OK","Tarea no válida"))))</f>
        <v/>
      </c>
      <c r="H198" s="60">
        <f>IF(G198="OK",1,0)</f>
        <v/>
      </c>
      <c r="I198" s="60">
        <f>IF(H198=1,MATCH(TRIM(B198),TaskNames,0),0)</f>
        <v/>
      </c>
      <c r="J198" s="60">
        <f>IF(H198=1,IF(UPPER(TRIM(F198))="REPASADO",0,1),0)</f>
        <v/>
      </c>
    </row>
    <row r="199">
      <c r="A199" s="32" t="n"/>
      <c r="B199" s="41" t="n"/>
      <c r="C199" s="41" t="n"/>
      <c r="D199" s="41" t="n"/>
      <c r="E199" s="41" t="n"/>
      <c r="F199" s="61" t="n"/>
      <c r="G199" s="55">
        <f>IF(COUNTA(A199:F199)=0,"",IF(NOT(ISNUMBER(A199)),"Falta la fecha",IF(TRIM(B199)="","Elige la tarea",IF(ISNUMBER(MATCH(TRIM(B199),TaskNames,0)),"OK","Tarea no válida"))))</f>
        <v/>
      </c>
      <c r="H199" s="60">
        <f>IF(G199="OK",1,0)</f>
        <v/>
      </c>
      <c r="I199" s="60">
        <f>IF(H199=1,MATCH(TRIM(B199),TaskNames,0),0)</f>
        <v/>
      </c>
      <c r="J199" s="60">
        <f>IF(H199=1,IF(UPPER(TRIM(F199))="REPASADO",0,1),0)</f>
        <v/>
      </c>
    </row>
    <row r="200">
      <c r="A200" s="32" t="n"/>
      <c r="B200" s="41" t="n"/>
      <c r="C200" s="41" t="n"/>
      <c r="D200" s="41" t="n"/>
      <c r="E200" s="41" t="n"/>
      <c r="F200" s="61" t="n"/>
      <c r="G200" s="55">
        <f>IF(COUNTA(A200:F200)=0,"",IF(NOT(ISNUMBER(A200)),"Falta la fecha",IF(TRIM(B200)="","Elige la tarea",IF(ISNUMBER(MATCH(TRIM(B200),TaskNames,0)),"OK","Tarea no válida"))))</f>
        <v/>
      </c>
      <c r="H200" s="60">
        <f>IF(G200="OK",1,0)</f>
        <v/>
      </c>
      <c r="I200" s="60">
        <f>IF(H200=1,MATCH(TRIM(B200),TaskNames,0),0)</f>
        <v/>
      </c>
      <c r="J200" s="60">
        <f>IF(H200=1,IF(UPPER(TRIM(F200))="REPASADO",0,1),0)</f>
        <v/>
      </c>
    </row>
    <row r="201">
      <c r="A201" s="32" t="n"/>
      <c r="B201" s="41" t="n"/>
      <c r="C201" s="41" t="n"/>
      <c r="D201" s="41" t="n"/>
      <c r="E201" s="41" t="n"/>
      <c r="F201" s="61" t="n"/>
      <c r="G201" s="55">
        <f>IF(COUNTA(A201:F201)=0,"",IF(NOT(ISNUMBER(A201)),"Falta la fecha",IF(TRIM(B201)="","Elige la tarea",IF(ISNUMBER(MATCH(TRIM(B201),TaskNames,0)),"OK","Tarea no válida"))))</f>
        <v/>
      </c>
      <c r="H201" s="60">
        <f>IF(G201="OK",1,0)</f>
        <v/>
      </c>
      <c r="I201" s="60">
        <f>IF(H201=1,MATCH(TRIM(B201),TaskNames,0),0)</f>
        <v/>
      </c>
      <c r="J201" s="60">
        <f>IF(H201=1,IF(UPPER(TRIM(F201))="REPASADO",0,1),0)</f>
        <v/>
      </c>
    </row>
    <row r="202">
      <c r="A202" s="32" t="n"/>
      <c r="B202" s="41" t="n"/>
      <c r="C202" s="41" t="n"/>
      <c r="D202" s="41" t="n"/>
      <c r="E202" s="41" t="n"/>
      <c r="F202" s="61" t="n"/>
      <c r="G202" s="55">
        <f>IF(COUNTA(A202:F202)=0,"",IF(NOT(ISNUMBER(A202)),"Falta la fecha",IF(TRIM(B202)="","Elige la tarea",IF(ISNUMBER(MATCH(TRIM(B202),TaskNames,0)),"OK","Tarea no válida"))))</f>
        <v/>
      </c>
      <c r="H202" s="60">
        <f>IF(G202="OK",1,0)</f>
        <v/>
      </c>
      <c r="I202" s="60">
        <f>IF(H202=1,MATCH(TRIM(B202),TaskNames,0),0)</f>
        <v/>
      </c>
      <c r="J202" s="60">
        <f>IF(H202=1,IF(UPPER(TRIM(F202))="REPASADO",0,1),0)</f>
        <v/>
      </c>
    </row>
    <row r="203">
      <c r="A203" s="32" t="n"/>
      <c r="B203" s="41" t="n"/>
      <c r="C203" s="41" t="n"/>
      <c r="D203" s="41" t="n"/>
      <c r="E203" s="41" t="n"/>
      <c r="F203" s="61" t="n"/>
      <c r="G203" s="55">
        <f>IF(COUNTA(A203:F203)=0,"",IF(NOT(ISNUMBER(A203)),"Falta la fecha",IF(TRIM(B203)="","Elige la tarea",IF(ISNUMBER(MATCH(TRIM(B203),TaskNames,0)),"OK","Tarea no válida"))))</f>
        <v/>
      </c>
      <c r="H203" s="60">
        <f>IF(G203="OK",1,0)</f>
        <v/>
      </c>
      <c r="I203" s="60">
        <f>IF(H203=1,MATCH(TRIM(B203),TaskNames,0),0)</f>
        <v/>
      </c>
      <c r="J203" s="60">
        <f>IF(H203=1,IF(UPPER(TRIM(F203))="REPASADO",0,1),0)</f>
        <v/>
      </c>
    </row>
    <row r="204">
      <c r="A204" s="32" t="n"/>
      <c r="B204" s="41" t="n"/>
      <c r="C204" s="41" t="n"/>
      <c r="D204" s="41" t="n"/>
      <c r="E204" s="41" t="n"/>
      <c r="F204" s="61" t="n"/>
      <c r="G204" s="55">
        <f>IF(COUNTA(A204:F204)=0,"",IF(NOT(ISNUMBER(A204)),"Falta la fecha",IF(TRIM(B204)="","Elige la tarea",IF(ISNUMBER(MATCH(TRIM(B204),TaskNames,0)),"OK","Tarea no válida"))))</f>
        <v/>
      </c>
      <c r="H204" s="60">
        <f>IF(G204="OK",1,0)</f>
        <v/>
      </c>
      <c r="I204" s="60">
        <f>IF(H204=1,MATCH(TRIM(B204),TaskNames,0),0)</f>
        <v/>
      </c>
      <c r="J204" s="60">
        <f>IF(H204=1,IF(UPPER(TRIM(F204))="REPASADO",0,1),0)</f>
        <v/>
      </c>
    </row>
    <row r="205">
      <c r="A205" s="32" t="n"/>
      <c r="B205" s="41" t="n"/>
      <c r="C205" s="41" t="n"/>
      <c r="D205" s="41" t="n"/>
      <c r="E205" s="41" t="n"/>
      <c r="F205" s="61" t="n"/>
      <c r="G205" s="55">
        <f>IF(COUNTA(A205:F205)=0,"",IF(NOT(ISNUMBER(A205)),"Falta la fecha",IF(TRIM(B205)="","Elige la tarea",IF(ISNUMBER(MATCH(TRIM(B205),TaskNames,0)),"OK","Tarea no válida"))))</f>
        <v/>
      </c>
      <c r="H205" s="60">
        <f>IF(G205="OK",1,0)</f>
        <v/>
      </c>
      <c r="I205" s="60">
        <f>IF(H205=1,MATCH(TRIM(B205),TaskNames,0),0)</f>
        <v/>
      </c>
      <c r="J205" s="60">
        <f>IF(H205=1,IF(UPPER(TRIM(F205))="REPASADO",0,1),0)</f>
        <v/>
      </c>
    </row>
    <row r="206">
      <c r="A206" s="32" t="n"/>
      <c r="B206" s="41" t="n"/>
      <c r="C206" s="41" t="n"/>
      <c r="D206" s="41" t="n"/>
      <c r="E206" s="41" t="n"/>
      <c r="F206" s="61" t="n"/>
      <c r="G206" s="55">
        <f>IF(COUNTA(A206:F206)=0,"",IF(NOT(ISNUMBER(A206)),"Falta la fecha",IF(TRIM(B206)="","Elige la tarea",IF(ISNUMBER(MATCH(TRIM(B206),TaskNames,0)),"OK","Tarea no válida"))))</f>
        <v/>
      </c>
      <c r="H206" s="60">
        <f>IF(G206="OK",1,0)</f>
        <v/>
      </c>
      <c r="I206" s="60">
        <f>IF(H206=1,MATCH(TRIM(B206),TaskNames,0),0)</f>
        <v/>
      </c>
      <c r="J206" s="60">
        <f>IF(H206=1,IF(UPPER(TRIM(F206))="REPASADO",0,1),0)</f>
        <v/>
      </c>
    </row>
    <row r="207">
      <c r="A207" s="32" t="n"/>
      <c r="B207" s="41" t="n"/>
      <c r="C207" s="41" t="n"/>
      <c r="D207" s="41" t="n"/>
      <c r="E207" s="41" t="n"/>
      <c r="F207" s="61" t="n"/>
      <c r="G207" s="55">
        <f>IF(COUNTA(A207:F207)=0,"",IF(NOT(ISNUMBER(A207)),"Falta la fecha",IF(TRIM(B207)="","Elige la tarea",IF(ISNUMBER(MATCH(TRIM(B207),TaskNames,0)),"OK","Tarea no válida"))))</f>
        <v/>
      </c>
      <c r="H207" s="60">
        <f>IF(G207="OK",1,0)</f>
        <v/>
      </c>
      <c r="I207" s="60">
        <f>IF(H207=1,MATCH(TRIM(B207),TaskNames,0),0)</f>
        <v/>
      </c>
      <c r="J207" s="60">
        <f>IF(H207=1,IF(UPPER(TRIM(F207))="REPASADO",0,1),0)</f>
        <v/>
      </c>
    </row>
    <row r="208">
      <c r="A208" s="32" t="n"/>
      <c r="B208" s="41" t="n"/>
      <c r="C208" s="41" t="n"/>
      <c r="D208" s="41" t="n"/>
      <c r="E208" s="41" t="n"/>
      <c r="F208" s="61" t="n"/>
      <c r="G208" s="55">
        <f>IF(COUNTA(A208:F208)=0,"",IF(NOT(ISNUMBER(A208)),"Falta la fecha",IF(TRIM(B208)="","Elige la tarea",IF(ISNUMBER(MATCH(TRIM(B208),TaskNames,0)),"OK","Tarea no válida"))))</f>
        <v/>
      </c>
      <c r="H208" s="60">
        <f>IF(G208="OK",1,0)</f>
        <v/>
      </c>
      <c r="I208" s="60">
        <f>IF(H208=1,MATCH(TRIM(B208),TaskNames,0),0)</f>
        <v/>
      </c>
      <c r="J208" s="60">
        <f>IF(H208=1,IF(UPPER(TRIM(F208))="REPASADO",0,1),0)</f>
        <v/>
      </c>
    </row>
    <row r="209">
      <c r="A209" s="32" t="n"/>
      <c r="B209" s="41" t="n"/>
      <c r="C209" s="41" t="n"/>
      <c r="D209" s="41" t="n"/>
      <c r="E209" s="41" t="n"/>
      <c r="F209" s="61" t="n"/>
      <c r="G209" s="55">
        <f>IF(COUNTA(A209:F209)=0,"",IF(NOT(ISNUMBER(A209)),"Falta la fecha",IF(TRIM(B209)="","Elige la tarea",IF(ISNUMBER(MATCH(TRIM(B209),TaskNames,0)),"OK","Tarea no válida"))))</f>
        <v/>
      </c>
      <c r="H209" s="60">
        <f>IF(G209="OK",1,0)</f>
        <v/>
      </c>
      <c r="I209" s="60">
        <f>IF(H209=1,MATCH(TRIM(B209),TaskNames,0),0)</f>
        <v/>
      </c>
      <c r="J209" s="60">
        <f>IF(H209=1,IF(UPPER(TRIM(F209))="REPASADO",0,1),0)</f>
        <v/>
      </c>
    </row>
    <row r="210">
      <c r="A210" s="32" t="n"/>
      <c r="B210" s="41" t="n"/>
      <c r="C210" s="41" t="n"/>
      <c r="D210" s="41" t="n"/>
      <c r="E210" s="41" t="n"/>
      <c r="F210" s="61" t="n"/>
      <c r="G210" s="55">
        <f>IF(COUNTA(A210:F210)=0,"",IF(NOT(ISNUMBER(A210)),"Falta la fecha",IF(TRIM(B210)="","Elige la tarea",IF(ISNUMBER(MATCH(TRIM(B210),TaskNames,0)),"OK","Tarea no válida"))))</f>
        <v/>
      </c>
      <c r="H210" s="60">
        <f>IF(G210="OK",1,0)</f>
        <v/>
      </c>
      <c r="I210" s="60">
        <f>IF(H210=1,MATCH(TRIM(B210),TaskNames,0),0)</f>
        <v/>
      </c>
      <c r="J210" s="60">
        <f>IF(H210=1,IF(UPPER(TRIM(F210))="REPASADO",0,1),0)</f>
        <v/>
      </c>
    </row>
    <row r="211">
      <c r="A211" s="32" t="n"/>
      <c r="B211" s="41" t="n"/>
      <c r="C211" s="41" t="n"/>
      <c r="D211" s="41" t="n"/>
      <c r="E211" s="41" t="n"/>
      <c r="F211" s="61" t="n"/>
      <c r="G211" s="55">
        <f>IF(COUNTA(A211:F211)=0,"",IF(NOT(ISNUMBER(A211)),"Falta la fecha",IF(TRIM(B211)="","Elige la tarea",IF(ISNUMBER(MATCH(TRIM(B211),TaskNames,0)),"OK","Tarea no válida"))))</f>
        <v/>
      </c>
      <c r="H211" s="60">
        <f>IF(G211="OK",1,0)</f>
        <v/>
      </c>
      <c r="I211" s="60">
        <f>IF(H211=1,MATCH(TRIM(B211),TaskNames,0),0)</f>
        <v/>
      </c>
      <c r="J211" s="60">
        <f>IF(H211=1,IF(UPPER(TRIM(F211))="REPASADO",0,1),0)</f>
        <v/>
      </c>
    </row>
    <row r="212">
      <c r="A212" s="32" t="n"/>
      <c r="B212" s="41" t="n"/>
      <c r="C212" s="41" t="n"/>
      <c r="D212" s="41" t="n"/>
      <c r="E212" s="41" t="n"/>
      <c r="F212" s="61" t="n"/>
      <c r="G212" s="55">
        <f>IF(COUNTA(A212:F212)=0,"",IF(NOT(ISNUMBER(A212)),"Falta la fecha",IF(TRIM(B212)="","Elige la tarea",IF(ISNUMBER(MATCH(TRIM(B212),TaskNames,0)),"OK","Tarea no válida"))))</f>
        <v/>
      </c>
      <c r="H212" s="60">
        <f>IF(G212="OK",1,0)</f>
        <v/>
      </c>
      <c r="I212" s="60">
        <f>IF(H212=1,MATCH(TRIM(B212),TaskNames,0),0)</f>
        <v/>
      </c>
      <c r="J212" s="60">
        <f>IF(H212=1,IF(UPPER(TRIM(F212))="REPASADO",0,1),0)</f>
        <v/>
      </c>
    </row>
    <row r="213">
      <c r="A213" s="32" t="n"/>
      <c r="B213" s="41" t="n"/>
      <c r="C213" s="41" t="n"/>
      <c r="D213" s="41" t="n"/>
      <c r="E213" s="41" t="n"/>
      <c r="F213" s="61" t="n"/>
      <c r="G213" s="55">
        <f>IF(COUNTA(A213:F213)=0,"",IF(NOT(ISNUMBER(A213)),"Falta la fecha",IF(TRIM(B213)="","Elige la tarea",IF(ISNUMBER(MATCH(TRIM(B213),TaskNames,0)),"OK","Tarea no válida"))))</f>
        <v/>
      </c>
      <c r="H213" s="60">
        <f>IF(G213="OK",1,0)</f>
        <v/>
      </c>
      <c r="I213" s="60">
        <f>IF(H213=1,MATCH(TRIM(B213),TaskNames,0),0)</f>
        <v/>
      </c>
      <c r="J213" s="60">
        <f>IF(H213=1,IF(UPPER(TRIM(F213))="REPASADO",0,1),0)</f>
        <v/>
      </c>
    </row>
    <row r="214">
      <c r="A214" s="32" t="n"/>
      <c r="B214" s="41" t="n"/>
      <c r="C214" s="41" t="n"/>
      <c r="D214" s="41" t="n"/>
      <c r="E214" s="41" t="n"/>
      <c r="F214" s="61" t="n"/>
      <c r="G214" s="55">
        <f>IF(COUNTA(A214:F214)=0,"",IF(NOT(ISNUMBER(A214)),"Falta la fecha",IF(TRIM(B214)="","Elige la tarea",IF(ISNUMBER(MATCH(TRIM(B214),TaskNames,0)),"OK","Tarea no válida"))))</f>
        <v/>
      </c>
      <c r="H214" s="60">
        <f>IF(G214="OK",1,0)</f>
        <v/>
      </c>
      <c r="I214" s="60">
        <f>IF(H214=1,MATCH(TRIM(B214),TaskNames,0),0)</f>
        <v/>
      </c>
      <c r="J214" s="60">
        <f>IF(H214=1,IF(UPPER(TRIM(F214))="REPASADO",0,1),0)</f>
        <v/>
      </c>
    </row>
    <row r="215">
      <c r="A215" s="32" t="n"/>
      <c r="B215" s="41" t="n"/>
      <c r="C215" s="41" t="n"/>
      <c r="D215" s="41" t="n"/>
      <c r="E215" s="41" t="n"/>
      <c r="F215" s="61" t="n"/>
      <c r="G215" s="55">
        <f>IF(COUNTA(A215:F215)=0,"",IF(NOT(ISNUMBER(A215)),"Falta la fecha",IF(TRIM(B215)="","Elige la tarea",IF(ISNUMBER(MATCH(TRIM(B215),TaskNames,0)),"OK","Tarea no válida"))))</f>
        <v/>
      </c>
      <c r="H215" s="60">
        <f>IF(G215="OK",1,0)</f>
        <v/>
      </c>
      <c r="I215" s="60">
        <f>IF(H215=1,MATCH(TRIM(B215),TaskNames,0),0)</f>
        <v/>
      </c>
      <c r="J215" s="60">
        <f>IF(H215=1,IF(UPPER(TRIM(F215))="REPASADO",0,1),0)</f>
        <v/>
      </c>
    </row>
    <row r="216">
      <c r="A216" s="32" t="n"/>
      <c r="B216" s="41" t="n"/>
      <c r="C216" s="41" t="n"/>
      <c r="D216" s="41" t="n"/>
      <c r="E216" s="41" t="n"/>
      <c r="F216" s="61" t="n"/>
      <c r="G216" s="55">
        <f>IF(COUNTA(A216:F216)=0,"",IF(NOT(ISNUMBER(A216)),"Falta la fecha",IF(TRIM(B216)="","Elige la tarea",IF(ISNUMBER(MATCH(TRIM(B216),TaskNames,0)),"OK","Tarea no válida"))))</f>
        <v/>
      </c>
      <c r="H216" s="60">
        <f>IF(G216="OK",1,0)</f>
        <v/>
      </c>
      <c r="I216" s="60">
        <f>IF(H216=1,MATCH(TRIM(B216),TaskNames,0),0)</f>
        <v/>
      </c>
      <c r="J216" s="60">
        <f>IF(H216=1,IF(UPPER(TRIM(F216))="REPASADO",0,1),0)</f>
        <v/>
      </c>
    </row>
    <row r="217">
      <c r="A217" s="32" t="n"/>
      <c r="B217" s="41" t="n"/>
      <c r="C217" s="41" t="n"/>
      <c r="D217" s="41" t="n"/>
      <c r="E217" s="41" t="n"/>
      <c r="F217" s="61" t="n"/>
      <c r="G217" s="55">
        <f>IF(COUNTA(A217:F217)=0,"",IF(NOT(ISNUMBER(A217)),"Falta la fecha",IF(TRIM(B217)="","Elige la tarea",IF(ISNUMBER(MATCH(TRIM(B217),TaskNames,0)),"OK","Tarea no válida"))))</f>
        <v/>
      </c>
      <c r="H217" s="60">
        <f>IF(G217="OK",1,0)</f>
        <v/>
      </c>
      <c r="I217" s="60">
        <f>IF(H217=1,MATCH(TRIM(B217),TaskNames,0),0)</f>
        <v/>
      </c>
      <c r="J217" s="60">
        <f>IF(H217=1,IF(UPPER(TRIM(F217))="REPASADO",0,1),0)</f>
        <v/>
      </c>
    </row>
    <row r="218">
      <c r="A218" s="32" t="n"/>
      <c r="B218" s="41" t="n"/>
      <c r="C218" s="41" t="n"/>
      <c r="D218" s="41" t="n"/>
      <c r="E218" s="41" t="n"/>
      <c r="F218" s="61" t="n"/>
      <c r="G218" s="55">
        <f>IF(COUNTA(A218:F218)=0,"",IF(NOT(ISNUMBER(A218)),"Falta la fecha",IF(TRIM(B218)="","Elige la tarea",IF(ISNUMBER(MATCH(TRIM(B218),TaskNames,0)),"OK","Tarea no válida"))))</f>
        <v/>
      </c>
      <c r="H218" s="60">
        <f>IF(G218="OK",1,0)</f>
        <v/>
      </c>
      <c r="I218" s="60">
        <f>IF(H218=1,MATCH(TRIM(B218),TaskNames,0),0)</f>
        <v/>
      </c>
      <c r="J218" s="60">
        <f>IF(H218=1,IF(UPPER(TRIM(F218))="REPASADO",0,1),0)</f>
        <v/>
      </c>
    </row>
    <row r="219">
      <c r="A219" s="32" t="n"/>
      <c r="B219" s="41" t="n"/>
      <c r="C219" s="41" t="n"/>
      <c r="D219" s="41" t="n"/>
      <c r="E219" s="41" t="n"/>
      <c r="F219" s="61" t="n"/>
      <c r="G219" s="55">
        <f>IF(COUNTA(A219:F219)=0,"",IF(NOT(ISNUMBER(A219)),"Falta la fecha",IF(TRIM(B219)="","Elige la tarea",IF(ISNUMBER(MATCH(TRIM(B219),TaskNames,0)),"OK","Tarea no válida"))))</f>
        <v/>
      </c>
      <c r="H219" s="60">
        <f>IF(G219="OK",1,0)</f>
        <v/>
      </c>
      <c r="I219" s="60">
        <f>IF(H219=1,MATCH(TRIM(B219),TaskNames,0),0)</f>
        <v/>
      </c>
      <c r="J219" s="60">
        <f>IF(H219=1,IF(UPPER(TRIM(F219))="REPASADO",0,1),0)</f>
        <v/>
      </c>
    </row>
    <row r="220">
      <c r="A220" s="32" t="n"/>
      <c r="B220" s="41" t="n"/>
      <c r="C220" s="41" t="n"/>
      <c r="D220" s="41" t="n"/>
      <c r="E220" s="41" t="n"/>
      <c r="F220" s="61" t="n"/>
      <c r="G220" s="55">
        <f>IF(COUNTA(A220:F220)=0,"",IF(NOT(ISNUMBER(A220)),"Falta la fecha",IF(TRIM(B220)="","Elige la tarea",IF(ISNUMBER(MATCH(TRIM(B220),TaskNames,0)),"OK","Tarea no válida"))))</f>
        <v/>
      </c>
      <c r="H220" s="60">
        <f>IF(G220="OK",1,0)</f>
        <v/>
      </c>
      <c r="I220" s="60">
        <f>IF(H220=1,MATCH(TRIM(B220),TaskNames,0),0)</f>
        <v/>
      </c>
      <c r="J220" s="60">
        <f>IF(H220=1,IF(UPPER(TRIM(F220))="REPASADO",0,1),0)</f>
        <v/>
      </c>
    </row>
    <row r="221">
      <c r="A221" s="32" t="n"/>
      <c r="B221" s="41" t="n"/>
      <c r="C221" s="41" t="n"/>
      <c r="D221" s="41" t="n"/>
      <c r="E221" s="41" t="n"/>
      <c r="F221" s="61" t="n"/>
      <c r="G221" s="55">
        <f>IF(COUNTA(A221:F221)=0,"",IF(NOT(ISNUMBER(A221)),"Falta la fecha",IF(TRIM(B221)="","Elige la tarea",IF(ISNUMBER(MATCH(TRIM(B221),TaskNames,0)),"OK","Tarea no válida"))))</f>
        <v/>
      </c>
      <c r="H221" s="60">
        <f>IF(G221="OK",1,0)</f>
        <v/>
      </c>
      <c r="I221" s="60">
        <f>IF(H221=1,MATCH(TRIM(B221),TaskNames,0),0)</f>
        <v/>
      </c>
      <c r="J221" s="60">
        <f>IF(H221=1,IF(UPPER(TRIM(F221))="REPASADO",0,1),0)</f>
        <v/>
      </c>
    </row>
    <row r="222">
      <c r="A222" s="32" t="n"/>
      <c r="B222" s="41" t="n"/>
      <c r="C222" s="41" t="n"/>
      <c r="D222" s="41" t="n"/>
      <c r="E222" s="41" t="n"/>
      <c r="F222" s="61" t="n"/>
      <c r="G222" s="55">
        <f>IF(COUNTA(A222:F222)=0,"",IF(NOT(ISNUMBER(A222)),"Falta la fecha",IF(TRIM(B222)="","Elige la tarea",IF(ISNUMBER(MATCH(TRIM(B222),TaskNames,0)),"OK","Tarea no válida"))))</f>
        <v/>
      </c>
      <c r="H222" s="60">
        <f>IF(G222="OK",1,0)</f>
        <v/>
      </c>
      <c r="I222" s="60">
        <f>IF(H222=1,MATCH(TRIM(B222),TaskNames,0),0)</f>
        <v/>
      </c>
      <c r="J222" s="60">
        <f>IF(H222=1,IF(UPPER(TRIM(F222))="REPASADO",0,1),0)</f>
        <v/>
      </c>
    </row>
    <row r="223">
      <c r="A223" s="32" t="n"/>
      <c r="B223" s="41" t="n"/>
      <c r="C223" s="41" t="n"/>
      <c r="D223" s="41" t="n"/>
      <c r="E223" s="41" t="n"/>
      <c r="F223" s="61" t="n"/>
      <c r="G223" s="55">
        <f>IF(COUNTA(A223:F223)=0,"",IF(NOT(ISNUMBER(A223)),"Falta la fecha",IF(TRIM(B223)="","Elige la tarea",IF(ISNUMBER(MATCH(TRIM(B223),TaskNames,0)),"OK","Tarea no válida"))))</f>
        <v/>
      </c>
      <c r="H223" s="60">
        <f>IF(G223="OK",1,0)</f>
        <v/>
      </c>
      <c r="I223" s="60">
        <f>IF(H223=1,MATCH(TRIM(B223),TaskNames,0),0)</f>
        <v/>
      </c>
      <c r="J223" s="60">
        <f>IF(H223=1,IF(UPPER(TRIM(F223))="REPASADO",0,1),0)</f>
        <v/>
      </c>
    </row>
    <row r="224">
      <c r="A224" s="32" t="n"/>
      <c r="B224" s="41" t="n"/>
      <c r="C224" s="41" t="n"/>
      <c r="D224" s="41" t="n"/>
      <c r="E224" s="41" t="n"/>
      <c r="F224" s="61" t="n"/>
      <c r="G224" s="55">
        <f>IF(COUNTA(A224:F224)=0,"",IF(NOT(ISNUMBER(A224)),"Falta la fecha",IF(TRIM(B224)="","Elige la tarea",IF(ISNUMBER(MATCH(TRIM(B224),TaskNames,0)),"OK","Tarea no válida"))))</f>
        <v/>
      </c>
      <c r="H224" s="60">
        <f>IF(G224="OK",1,0)</f>
        <v/>
      </c>
      <c r="I224" s="60">
        <f>IF(H224=1,MATCH(TRIM(B224),TaskNames,0),0)</f>
        <v/>
      </c>
      <c r="J224" s="60">
        <f>IF(H224=1,IF(UPPER(TRIM(F224))="REPASADO",0,1),0)</f>
        <v/>
      </c>
    </row>
    <row r="225">
      <c r="A225" s="32" t="n"/>
      <c r="B225" s="41" t="n"/>
      <c r="C225" s="41" t="n"/>
      <c r="D225" s="41" t="n"/>
      <c r="E225" s="41" t="n"/>
      <c r="F225" s="61" t="n"/>
      <c r="G225" s="55">
        <f>IF(COUNTA(A225:F225)=0,"",IF(NOT(ISNUMBER(A225)),"Falta la fecha",IF(TRIM(B225)="","Elige la tarea",IF(ISNUMBER(MATCH(TRIM(B225),TaskNames,0)),"OK","Tarea no válida"))))</f>
        <v/>
      </c>
      <c r="H225" s="60">
        <f>IF(G225="OK",1,0)</f>
        <v/>
      </c>
      <c r="I225" s="60">
        <f>IF(H225=1,MATCH(TRIM(B225),TaskNames,0),0)</f>
        <v/>
      </c>
      <c r="J225" s="60">
        <f>IF(H225=1,IF(UPPER(TRIM(F225))="REPASADO",0,1),0)</f>
        <v/>
      </c>
    </row>
    <row r="226">
      <c r="A226" s="32" t="n"/>
      <c r="B226" s="41" t="n"/>
      <c r="C226" s="41" t="n"/>
      <c r="D226" s="41" t="n"/>
      <c r="E226" s="41" t="n"/>
      <c r="F226" s="61" t="n"/>
      <c r="G226" s="55">
        <f>IF(COUNTA(A226:F226)=0,"",IF(NOT(ISNUMBER(A226)),"Falta la fecha",IF(TRIM(B226)="","Elige la tarea",IF(ISNUMBER(MATCH(TRIM(B226),TaskNames,0)),"OK","Tarea no válida"))))</f>
        <v/>
      </c>
      <c r="H226" s="60">
        <f>IF(G226="OK",1,0)</f>
        <v/>
      </c>
      <c r="I226" s="60">
        <f>IF(H226=1,MATCH(TRIM(B226),TaskNames,0),0)</f>
        <v/>
      </c>
      <c r="J226" s="60">
        <f>IF(H226=1,IF(UPPER(TRIM(F226))="REPASADO",0,1),0)</f>
        <v/>
      </c>
    </row>
    <row r="227">
      <c r="A227" s="32" t="n"/>
      <c r="B227" s="41" t="n"/>
      <c r="C227" s="41" t="n"/>
      <c r="D227" s="41" t="n"/>
      <c r="E227" s="41" t="n"/>
      <c r="F227" s="61" t="n"/>
      <c r="G227" s="55">
        <f>IF(COUNTA(A227:F227)=0,"",IF(NOT(ISNUMBER(A227)),"Falta la fecha",IF(TRIM(B227)="","Elige la tarea",IF(ISNUMBER(MATCH(TRIM(B227),TaskNames,0)),"OK","Tarea no válida"))))</f>
        <v/>
      </c>
      <c r="H227" s="60">
        <f>IF(G227="OK",1,0)</f>
        <v/>
      </c>
      <c r="I227" s="60">
        <f>IF(H227=1,MATCH(TRIM(B227),TaskNames,0),0)</f>
        <v/>
      </c>
      <c r="J227" s="60">
        <f>IF(H227=1,IF(UPPER(TRIM(F227))="REPASADO",0,1),0)</f>
        <v/>
      </c>
    </row>
    <row r="228">
      <c r="A228" s="32" t="n"/>
      <c r="B228" s="41" t="n"/>
      <c r="C228" s="41" t="n"/>
      <c r="D228" s="41" t="n"/>
      <c r="E228" s="41" t="n"/>
      <c r="F228" s="61" t="n"/>
      <c r="G228" s="55">
        <f>IF(COUNTA(A228:F228)=0,"",IF(NOT(ISNUMBER(A228)),"Falta la fecha",IF(TRIM(B228)="","Elige la tarea",IF(ISNUMBER(MATCH(TRIM(B228),TaskNames,0)),"OK","Tarea no válida"))))</f>
        <v/>
      </c>
      <c r="H228" s="60">
        <f>IF(G228="OK",1,0)</f>
        <v/>
      </c>
      <c r="I228" s="60">
        <f>IF(H228=1,MATCH(TRIM(B228),TaskNames,0),0)</f>
        <v/>
      </c>
      <c r="J228" s="60">
        <f>IF(H228=1,IF(UPPER(TRIM(F228))="REPASADO",0,1),0)</f>
        <v/>
      </c>
    </row>
    <row r="229">
      <c r="A229" s="32" t="n"/>
      <c r="B229" s="41" t="n"/>
      <c r="C229" s="41" t="n"/>
      <c r="D229" s="41" t="n"/>
      <c r="E229" s="41" t="n"/>
      <c r="F229" s="61" t="n"/>
      <c r="G229" s="55">
        <f>IF(COUNTA(A229:F229)=0,"",IF(NOT(ISNUMBER(A229)),"Falta la fecha",IF(TRIM(B229)="","Elige la tarea",IF(ISNUMBER(MATCH(TRIM(B229),TaskNames,0)),"OK","Tarea no válida"))))</f>
        <v/>
      </c>
      <c r="H229" s="60">
        <f>IF(G229="OK",1,0)</f>
        <v/>
      </c>
      <c r="I229" s="60">
        <f>IF(H229=1,MATCH(TRIM(B229),TaskNames,0),0)</f>
        <v/>
      </c>
      <c r="J229" s="60">
        <f>IF(H229=1,IF(UPPER(TRIM(F229))="REPASADO",0,1),0)</f>
        <v/>
      </c>
    </row>
    <row r="230">
      <c r="A230" s="32" t="n"/>
      <c r="B230" s="41" t="n"/>
      <c r="C230" s="41" t="n"/>
      <c r="D230" s="41" t="n"/>
      <c r="E230" s="41" t="n"/>
      <c r="F230" s="61" t="n"/>
      <c r="G230" s="55">
        <f>IF(COUNTA(A230:F230)=0,"",IF(NOT(ISNUMBER(A230)),"Falta la fecha",IF(TRIM(B230)="","Elige la tarea",IF(ISNUMBER(MATCH(TRIM(B230),TaskNames,0)),"OK","Tarea no válida"))))</f>
        <v/>
      </c>
      <c r="H230" s="60">
        <f>IF(G230="OK",1,0)</f>
        <v/>
      </c>
      <c r="I230" s="60">
        <f>IF(H230=1,MATCH(TRIM(B230),TaskNames,0),0)</f>
        <v/>
      </c>
      <c r="J230" s="60">
        <f>IF(H230=1,IF(UPPER(TRIM(F230))="REPASADO",0,1),0)</f>
        <v/>
      </c>
    </row>
    <row r="231">
      <c r="A231" s="32" t="n"/>
      <c r="B231" s="41" t="n"/>
      <c r="C231" s="41" t="n"/>
      <c r="D231" s="41" t="n"/>
      <c r="E231" s="41" t="n"/>
      <c r="F231" s="61" t="n"/>
      <c r="G231" s="55">
        <f>IF(COUNTA(A231:F231)=0,"",IF(NOT(ISNUMBER(A231)),"Falta la fecha",IF(TRIM(B231)="","Elige la tarea",IF(ISNUMBER(MATCH(TRIM(B231),TaskNames,0)),"OK","Tarea no válida"))))</f>
        <v/>
      </c>
      <c r="H231" s="60">
        <f>IF(G231="OK",1,0)</f>
        <v/>
      </c>
      <c r="I231" s="60">
        <f>IF(H231=1,MATCH(TRIM(B231),TaskNames,0),0)</f>
        <v/>
      </c>
      <c r="J231" s="60">
        <f>IF(H231=1,IF(UPPER(TRIM(F231))="REPASADO",0,1),0)</f>
        <v/>
      </c>
    </row>
    <row r="232">
      <c r="A232" s="32" t="n"/>
      <c r="B232" s="41" t="n"/>
      <c r="C232" s="41" t="n"/>
      <c r="D232" s="41" t="n"/>
      <c r="E232" s="41" t="n"/>
      <c r="F232" s="61" t="n"/>
      <c r="G232" s="55">
        <f>IF(COUNTA(A232:F232)=0,"",IF(NOT(ISNUMBER(A232)),"Falta la fecha",IF(TRIM(B232)="","Elige la tarea",IF(ISNUMBER(MATCH(TRIM(B232),TaskNames,0)),"OK","Tarea no válida"))))</f>
        <v/>
      </c>
      <c r="H232" s="60">
        <f>IF(G232="OK",1,0)</f>
        <v/>
      </c>
      <c r="I232" s="60">
        <f>IF(H232=1,MATCH(TRIM(B232),TaskNames,0),0)</f>
        <v/>
      </c>
      <c r="J232" s="60">
        <f>IF(H232=1,IF(UPPER(TRIM(F232))="REPASADO",0,1),0)</f>
        <v/>
      </c>
    </row>
    <row r="233">
      <c r="A233" s="32" t="n"/>
      <c r="B233" s="41" t="n"/>
      <c r="C233" s="41" t="n"/>
      <c r="D233" s="41" t="n"/>
      <c r="E233" s="41" t="n"/>
      <c r="F233" s="61" t="n"/>
      <c r="G233" s="55">
        <f>IF(COUNTA(A233:F233)=0,"",IF(NOT(ISNUMBER(A233)),"Falta la fecha",IF(TRIM(B233)="","Elige la tarea",IF(ISNUMBER(MATCH(TRIM(B233),TaskNames,0)),"OK","Tarea no válida"))))</f>
        <v/>
      </c>
      <c r="H233" s="60">
        <f>IF(G233="OK",1,0)</f>
        <v/>
      </c>
      <c r="I233" s="60">
        <f>IF(H233=1,MATCH(TRIM(B233),TaskNames,0),0)</f>
        <v/>
      </c>
      <c r="J233" s="60">
        <f>IF(H233=1,IF(UPPER(TRIM(F233))="REPASADO",0,1),0)</f>
        <v/>
      </c>
    </row>
    <row r="234">
      <c r="A234" s="32" t="n"/>
      <c r="B234" s="41" t="n"/>
      <c r="C234" s="41" t="n"/>
      <c r="D234" s="41" t="n"/>
      <c r="E234" s="41" t="n"/>
      <c r="F234" s="61" t="n"/>
      <c r="G234" s="55">
        <f>IF(COUNTA(A234:F234)=0,"",IF(NOT(ISNUMBER(A234)),"Falta la fecha",IF(TRIM(B234)="","Elige la tarea",IF(ISNUMBER(MATCH(TRIM(B234),TaskNames,0)),"OK","Tarea no válida"))))</f>
        <v/>
      </c>
      <c r="H234" s="60">
        <f>IF(G234="OK",1,0)</f>
        <v/>
      </c>
      <c r="I234" s="60">
        <f>IF(H234=1,MATCH(TRIM(B234),TaskNames,0),0)</f>
        <v/>
      </c>
      <c r="J234" s="60">
        <f>IF(H234=1,IF(UPPER(TRIM(F234))="REPASADO",0,1),0)</f>
        <v/>
      </c>
    </row>
    <row r="235">
      <c r="A235" s="32" t="n"/>
      <c r="B235" s="41" t="n"/>
      <c r="C235" s="41" t="n"/>
      <c r="D235" s="41" t="n"/>
      <c r="E235" s="41" t="n"/>
      <c r="F235" s="61" t="n"/>
      <c r="G235" s="55">
        <f>IF(COUNTA(A235:F235)=0,"",IF(NOT(ISNUMBER(A235)),"Falta la fecha",IF(TRIM(B235)="","Elige la tarea",IF(ISNUMBER(MATCH(TRIM(B235),TaskNames,0)),"OK","Tarea no válida"))))</f>
        <v/>
      </c>
      <c r="H235" s="60">
        <f>IF(G235="OK",1,0)</f>
        <v/>
      </c>
      <c r="I235" s="60">
        <f>IF(H235=1,MATCH(TRIM(B235),TaskNames,0),0)</f>
        <v/>
      </c>
      <c r="J235" s="60">
        <f>IF(H235=1,IF(UPPER(TRIM(F235))="REPASADO",0,1),0)</f>
        <v/>
      </c>
    </row>
    <row r="236">
      <c r="A236" s="32" t="n"/>
      <c r="B236" s="41" t="n"/>
      <c r="C236" s="41" t="n"/>
      <c r="D236" s="41" t="n"/>
      <c r="E236" s="41" t="n"/>
      <c r="F236" s="61" t="n"/>
      <c r="G236" s="55">
        <f>IF(COUNTA(A236:F236)=0,"",IF(NOT(ISNUMBER(A236)),"Falta la fecha",IF(TRIM(B236)="","Elige la tarea",IF(ISNUMBER(MATCH(TRIM(B236),TaskNames,0)),"OK","Tarea no válida"))))</f>
        <v/>
      </c>
      <c r="H236" s="60">
        <f>IF(G236="OK",1,0)</f>
        <v/>
      </c>
      <c r="I236" s="60">
        <f>IF(H236=1,MATCH(TRIM(B236),TaskNames,0),0)</f>
        <v/>
      </c>
      <c r="J236" s="60">
        <f>IF(H236=1,IF(UPPER(TRIM(F236))="REPASADO",0,1),0)</f>
        <v/>
      </c>
    </row>
    <row r="237">
      <c r="A237" s="32" t="n"/>
      <c r="B237" s="41" t="n"/>
      <c r="C237" s="41" t="n"/>
      <c r="D237" s="41" t="n"/>
      <c r="E237" s="41" t="n"/>
      <c r="F237" s="61" t="n"/>
      <c r="G237" s="55">
        <f>IF(COUNTA(A237:F237)=0,"",IF(NOT(ISNUMBER(A237)),"Falta la fecha",IF(TRIM(B237)="","Elige la tarea",IF(ISNUMBER(MATCH(TRIM(B237),TaskNames,0)),"OK","Tarea no válida"))))</f>
        <v/>
      </c>
      <c r="H237" s="60">
        <f>IF(G237="OK",1,0)</f>
        <v/>
      </c>
      <c r="I237" s="60">
        <f>IF(H237=1,MATCH(TRIM(B237),TaskNames,0),0)</f>
        <v/>
      </c>
      <c r="J237" s="60">
        <f>IF(H237=1,IF(UPPER(TRIM(F237))="REPASADO",0,1),0)</f>
        <v/>
      </c>
    </row>
    <row r="238">
      <c r="A238" s="32" t="n"/>
      <c r="B238" s="41" t="n"/>
      <c r="C238" s="41" t="n"/>
      <c r="D238" s="41" t="n"/>
      <c r="E238" s="41" t="n"/>
      <c r="F238" s="61" t="n"/>
      <c r="G238" s="55">
        <f>IF(COUNTA(A238:F238)=0,"",IF(NOT(ISNUMBER(A238)),"Falta la fecha",IF(TRIM(B238)="","Elige la tarea",IF(ISNUMBER(MATCH(TRIM(B238),TaskNames,0)),"OK","Tarea no válida"))))</f>
        <v/>
      </c>
      <c r="H238" s="60">
        <f>IF(G238="OK",1,0)</f>
        <v/>
      </c>
      <c r="I238" s="60">
        <f>IF(H238=1,MATCH(TRIM(B238),TaskNames,0),0)</f>
        <v/>
      </c>
      <c r="J238" s="60">
        <f>IF(H238=1,IF(UPPER(TRIM(F238))="REPASADO",0,1),0)</f>
        <v/>
      </c>
    </row>
    <row r="239">
      <c r="A239" s="32" t="n"/>
      <c r="B239" s="41" t="n"/>
      <c r="C239" s="41" t="n"/>
      <c r="D239" s="41" t="n"/>
      <c r="E239" s="41" t="n"/>
      <c r="F239" s="61" t="n"/>
      <c r="G239" s="55">
        <f>IF(COUNTA(A239:F239)=0,"",IF(NOT(ISNUMBER(A239)),"Falta la fecha",IF(TRIM(B239)="","Elige la tarea",IF(ISNUMBER(MATCH(TRIM(B239),TaskNames,0)),"OK","Tarea no válida"))))</f>
        <v/>
      </c>
      <c r="H239" s="60">
        <f>IF(G239="OK",1,0)</f>
        <v/>
      </c>
      <c r="I239" s="60">
        <f>IF(H239=1,MATCH(TRIM(B239),TaskNames,0),0)</f>
        <v/>
      </c>
      <c r="J239" s="60">
        <f>IF(H239=1,IF(UPPER(TRIM(F239))="REPASADO",0,1),0)</f>
        <v/>
      </c>
    </row>
    <row r="240">
      <c r="A240" s="32" t="n"/>
      <c r="B240" s="41" t="n"/>
      <c r="C240" s="41" t="n"/>
      <c r="D240" s="41" t="n"/>
      <c r="E240" s="41" t="n"/>
      <c r="F240" s="61" t="n"/>
      <c r="G240" s="55">
        <f>IF(COUNTA(A240:F240)=0,"",IF(NOT(ISNUMBER(A240)),"Falta la fecha",IF(TRIM(B240)="","Elige la tarea",IF(ISNUMBER(MATCH(TRIM(B240),TaskNames,0)),"OK","Tarea no válida"))))</f>
        <v/>
      </c>
      <c r="H240" s="60">
        <f>IF(G240="OK",1,0)</f>
        <v/>
      </c>
      <c r="I240" s="60">
        <f>IF(H240=1,MATCH(TRIM(B240),TaskNames,0),0)</f>
        <v/>
      </c>
      <c r="J240" s="60">
        <f>IF(H240=1,IF(UPPER(TRIM(F240))="REPASADO",0,1),0)</f>
        <v/>
      </c>
    </row>
    <row r="241">
      <c r="A241" s="32" t="n"/>
      <c r="B241" s="41" t="n"/>
      <c r="C241" s="41" t="n"/>
      <c r="D241" s="41" t="n"/>
      <c r="E241" s="41" t="n"/>
      <c r="F241" s="61" t="n"/>
      <c r="G241" s="55">
        <f>IF(COUNTA(A241:F241)=0,"",IF(NOT(ISNUMBER(A241)),"Falta la fecha",IF(TRIM(B241)="","Elige la tarea",IF(ISNUMBER(MATCH(TRIM(B241),TaskNames,0)),"OK","Tarea no válida"))))</f>
        <v/>
      </c>
      <c r="H241" s="60">
        <f>IF(G241="OK",1,0)</f>
        <v/>
      </c>
      <c r="I241" s="60">
        <f>IF(H241=1,MATCH(TRIM(B241),TaskNames,0),0)</f>
        <v/>
      </c>
      <c r="J241" s="60">
        <f>IF(H241=1,IF(UPPER(TRIM(F241))="REPASADO",0,1),0)</f>
        <v/>
      </c>
    </row>
    <row r="242">
      <c r="A242" s="32" t="n"/>
      <c r="B242" s="41" t="n"/>
      <c r="C242" s="41" t="n"/>
      <c r="D242" s="41" t="n"/>
      <c r="E242" s="41" t="n"/>
      <c r="F242" s="61" t="n"/>
      <c r="G242" s="55">
        <f>IF(COUNTA(A242:F242)=0,"",IF(NOT(ISNUMBER(A242)),"Falta la fecha",IF(TRIM(B242)="","Elige la tarea",IF(ISNUMBER(MATCH(TRIM(B242),TaskNames,0)),"OK","Tarea no válida"))))</f>
        <v/>
      </c>
      <c r="H242" s="60">
        <f>IF(G242="OK",1,0)</f>
        <v/>
      </c>
      <c r="I242" s="60">
        <f>IF(H242=1,MATCH(TRIM(B242),TaskNames,0),0)</f>
        <v/>
      </c>
      <c r="J242" s="60">
        <f>IF(H242=1,IF(UPPER(TRIM(F242))="REPASADO",0,1),0)</f>
        <v/>
      </c>
    </row>
    <row r="243">
      <c r="A243" s="32" t="n"/>
      <c r="B243" s="41" t="n"/>
      <c r="C243" s="41" t="n"/>
      <c r="D243" s="41" t="n"/>
      <c r="E243" s="41" t="n"/>
      <c r="F243" s="61" t="n"/>
      <c r="G243" s="55">
        <f>IF(COUNTA(A243:F243)=0,"",IF(NOT(ISNUMBER(A243)),"Falta la fecha",IF(TRIM(B243)="","Elige la tarea",IF(ISNUMBER(MATCH(TRIM(B243),TaskNames,0)),"OK","Tarea no válida"))))</f>
        <v/>
      </c>
      <c r="H243" s="60">
        <f>IF(G243="OK",1,0)</f>
        <v/>
      </c>
      <c r="I243" s="60">
        <f>IF(H243=1,MATCH(TRIM(B243),TaskNames,0),0)</f>
        <v/>
      </c>
      <c r="J243" s="60">
        <f>IF(H243=1,IF(UPPER(TRIM(F243))="REPASADO",0,1),0)</f>
        <v/>
      </c>
    </row>
    <row r="244">
      <c r="A244" s="32" t="n"/>
      <c r="B244" s="41" t="n"/>
      <c r="C244" s="41" t="n"/>
      <c r="D244" s="41" t="n"/>
      <c r="E244" s="41" t="n"/>
      <c r="F244" s="61" t="n"/>
      <c r="G244" s="55">
        <f>IF(COUNTA(A244:F244)=0,"",IF(NOT(ISNUMBER(A244)),"Falta la fecha",IF(TRIM(B244)="","Elige la tarea",IF(ISNUMBER(MATCH(TRIM(B244),TaskNames,0)),"OK","Tarea no válida"))))</f>
        <v/>
      </c>
      <c r="H244" s="60">
        <f>IF(G244="OK",1,0)</f>
        <v/>
      </c>
      <c r="I244" s="60">
        <f>IF(H244=1,MATCH(TRIM(B244),TaskNames,0),0)</f>
        <v/>
      </c>
      <c r="J244" s="60">
        <f>IF(H244=1,IF(UPPER(TRIM(F244))="REPASADO",0,1),0)</f>
        <v/>
      </c>
    </row>
    <row r="245">
      <c r="A245" s="32" t="n"/>
      <c r="B245" s="41" t="n"/>
      <c r="C245" s="41" t="n"/>
      <c r="D245" s="41" t="n"/>
      <c r="E245" s="41" t="n"/>
      <c r="F245" s="61" t="n"/>
      <c r="G245" s="55">
        <f>IF(COUNTA(A245:F245)=0,"",IF(NOT(ISNUMBER(A245)),"Falta la fecha",IF(TRIM(B245)="","Elige la tarea",IF(ISNUMBER(MATCH(TRIM(B245),TaskNames,0)),"OK","Tarea no válida"))))</f>
        <v/>
      </c>
      <c r="H245" s="60">
        <f>IF(G245="OK",1,0)</f>
        <v/>
      </c>
      <c r="I245" s="60">
        <f>IF(H245=1,MATCH(TRIM(B245),TaskNames,0),0)</f>
        <v/>
      </c>
      <c r="J245" s="60">
        <f>IF(H245=1,IF(UPPER(TRIM(F245))="REPASADO",0,1),0)</f>
        <v/>
      </c>
    </row>
    <row r="246">
      <c r="A246" s="32" t="n"/>
      <c r="B246" s="41" t="n"/>
      <c r="C246" s="41" t="n"/>
      <c r="D246" s="41" t="n"/>
      <c r="E246" s="41" t="n"/>
      <c r="F246" s="61" t="n"/>
      <c r="G246" s="55">
        <f>IF(COUNTA(A246:F246)=0,"",IF(NOT(ISNUMBER(A246)),"Falta la fecha",IF(TRIM(B246)="","Elige la tarea",IF(ISNUMBER(MATCH(TRIM(B246),TaskNames,0)),"OK","Tarea no válida"))))</f>
        <v/>
      </c>
      <c r="H246" s="60">
        <f>IF(G246="OK",1,0)</f>
        <v/>
      </c>
      <c r="I246" s="60">
        <f>IF(H246=1,MATCH(TRIM(B246),TaskNames,0),0)</f>
        <v/>
      </c>
      <c r="J246" s="60">
        <f>IF(H246=1,IF(UPPER(TRIM(F246))="REPASADO",0,1),0)</f>
        <v/>
      </c>
    </row>
    <row r="247">
      <c r="A247" s="32" t="n"/>
      <c r="B247" s="41" t="n"/>
      <c r="C247" s="41" t="n"/>
      <c r="D247" s="41" t="n"/>
      <c r="E247" s="41" t="n"/>
      <c r="F247" s="61" t="n"/>
      <c r="G247" s="55">
        <f>IF(COUNTA(A247:F247)=0,"",IF(NOT(ISNUMBER(A247)),"Falta la fecha",IF(TRIM(B247)="","Elige la tarea",IF(ISNUMBER(MATCH(TRIM(B247),TaskNames,0)),"OK","Tarea no válida"))))</f>
        <v/>
      </c>
      <c r="H247" s="60">
        <f>IF(G247="OK",1,0)</f>
        <v/>
      </c>
      <c r="I247" s="60">
        <f>IF(H247=1,MATCH(TRIM(B247),TaskNames,0),0)</f>
        <v/>
      </c>
      <c r="J247" s="60">
        <f>IF(H247=1,IF(UPPER(TRIM(F247))="REPASADO",0,1),0)</f>
        <v/>
      </c>
    </row>
    <row r="248">
      <c r="A248" s="32" t="n"/>
      <c r="B248" s="41" t="n"/>
      <c r="C248" s="41" t="n"/>
      <c r="D248" s="41" t="n"/>
      <c r="E248" s="41" t="n"/>
      <c r="F248" s="61" t="n"/>
      <c r="G248" s="55">
        <f>IF(COUNTA(A248:F248)=0,"",IF(NOT(ISNUMBER(A248)),"Falta la fecha",IF(TRIM(B248)="","Elige la tarea",IF(ISNUMBER(MATCH(TRIM(B248),TaskNames,0)),"OK","Tarea no válida"))))</f>
        <v/>
      </c>
      <c r="H248" s="60">
        <f>IF(G248="OK",1,0)</f>
        <v/>
      </c>
      <c r="I248" s="60">
        <f>IF(H248=1,MATCH(TRIM(B248),TaskNames,0),0)</f>
        <v/>
      </c>
      <c r="J248" s="60">
        <f>IF(H248=1,IF(UPPER(TRIM(F248))="REPASADO",0,1),0)</f>
        <v/>
      </c>
    </row>
    <row r="249">
      <c r="A249" s="32" t="n"/>
      <c r="B249" s="41" t="n"/>
      <c r="C249" s="41" t="n"/>
      <c r="D249" s="41" t="n"/>
      <c r="E249" s="41" t="n"/>
      <c r="F249" s="61" t="n"/>
      <c r="G249" s="55">
        <f>IF(COUNTA(A249:F249)=0,"",IF(NOT(ISNUMBER(A249)),"Falta la fecha",IF(TRIM(B249)="","Elige la tarea",IF(ISNUMBER(MATCH(TRIM(B249),TaskNames,0)),"OK","Tarea no válida"))))</f>
        <v/>
      </c>
      <c r="H249" s="60">
        <f>IF(G249="OK",1,0)</f>
        <v/>
      </c>
      <c r="I249" s="60">
        <f>IF(H249=1,MATCH(TRIM(B249),TaskNames,0),0)</f>
        <v/>
      </c>
      <c r="J249" s="60">
        <f>IF(H249=1,IF(UPPER(TRIM(F249))="REPASADO",0,1),0)</f>
        <v/>
      </c>
    </row>
    <row r="250">
      <c r="A250" s="32" t="n"/>
      <c r="B250" s="41" t="n"/>
      <c r="C250" s="41" t="n"/>
      <c r="D250" s="41" t="n"/>
      <c r="E250" s="41" t="n"/>
      <c r="F250" s="61" t="n"/>
      <c r="G250" s="55">
        <f>IF(COUNTA(A250:F250)=0,"",IF(NOT(ISNUMBER(A250)),"Falta la fecha",IF(TRIM(B250)="","Elige la tarea",IF(ISNUMBER(MATCH(TRIM(B250),TaskNames,0)),"OK","Tarea no válida"))))</f>
        <v/>
      </c>
      <c r="H250" s="60">
        <f>IF(G250="OK",1,0)</f>
        <v/>
      </c>
      <c r="I250" s="60">
        <f>IF(H250=1,MATCH(TRIM(B250),TaskNames,0),0)</f>
        <v/>
      </c>
      <c r="J250" s="60">
        <f>IF(H250=1,IF(UPPER(TRIM(F250))="REPASADO",0,1),0)</f>
        <v/>
      </c>
    </row>
    <row r="251">
      <c r="A251" s="32" t="n"/>
      <c r="B251" s="41" t="n"/>
      <c r="C251" s="41" t="n"/>
      <c r="D251" s="41" t="n"/>
      <c r="E251" s="41" t="n"/>
      <c r="F251" s="61" t="n"/>
      <c r="G251" s="55">
        <f>IF(COUNTA(A251:F251)=0,"",IF(NOT(ISNUMBER(A251)),"Falta la fecha",IF(TRIM(B251)="","Elige la tarea",IF(ISNUMBER(MATCH(TRIM(B251),TaskNames,0)),"OK","Tarea no válida"))))</f>
        <v/>
      </c>
      <c r="H251" s="60">
        <f>IF(G251="OK",1,0)</f>
        <v/>
      </c>
      <c r="I251" s="60">
        <f>IF(H251=1,MATCH(TRIM(B251),TaskNames,0),0)</f>
        <v/>
      </c>
      <c r="J251" s="60">
        <f>IF(H251=1,IF(UPPER(TRIM(F251))="REPASADO",0,1),0)</f>
        <v/>
      </c>
    </row>
    <row r="252">
      <c r="A252" s="32" t="n"/>
      <c r="B252" s="41" t="n"/>
      <c r="C252" s="41" t="n"/>
      <c r="D252" s="41" t="n"/>
      <c r="E252" s="41" t="n"/>
      <c r="F252" s="61" t="n"/>
      <c r="G252" s="55">
        <f>IF(COUNTA(A252:F252)=0,"",IF(NOT(ISNUMBER(A252)),"Falta la fecha",IF(TRIM(B252)="","Elige la tarea",IF(ISNUMBER(MATCH(TRIM(B252),TaskNames,0)),"OK","Tarea no válida"))))</f>
        <v/>
      </c>
      <c r="H252" s="60">
        <f>IF(G252="OK",1,0)</f>
        <v/>
      </c>
      <c r="I252" s="60">
        <f>IF(H252=1,MATCH(TRIM(B252),TaskNames,0),0)</f>
        <v/>
      </c>
      <c r="J252" s="60">
        <f>IF(H252=1,IF(UPPER(TRIM(F252))="REPASADO",0,1),0)</f>
        <v/>
      </c>
    </row>
    <row r="253">
      <c r="A253" s="32" t="n"/>
      <c r="B253" s="41" t="n"/>
      <c r="C253" s="41" t="n"/>
      <c r="D253" s="41" t="n"/>
      <c r="E253" s="41" t="n"/>
      <c r="F253" s="61" t="n"/>
      <c r="G253" s="55">
        <f>IF(COUNTA(A253:F253)=0,"",IF(NOT(ISNUMBER(A253)),"Falta la fecha",IF(TRIM(B253)="","Elige la tarea",IF(ISNUMBER(MATCH(TRIM(B253),TaskNames,0)),"OK","Tarea no válida"))))</f>
        <v/>
      </c>
      <c r="H253" s="60">
        <f>IF(G253="OK",1,0)</f>
        <v/>
      </c>
      <c r="I253" s="60">
        <f>IF(H253=1,MATCH(TRIM(B253),TaskNames,0),0)</f>
        <v/>
      </c>
      <c r="J253" s="60">
        <f>IF(H253=1,IF(UPPER(TRIM(F253))="REPASADO",0,1),0)</f>
        <v/>
      </c>
    </row>
    <row r="254">
      <c r="A254" s="32" t="n"/>
      <c r="B254" s="41" t="n"/>
      <c r="C254" s="41" t="n"/>
      <c r="D254" s="41" t="n"/>
      <c r="E254" s="41" t="n"/>
      <c r="F254" s="61" t="n"/>
      <c r="G254" s="55">
        <f>IF(COUNTA(A254:F254)=0,"",IF(NOT(ISNUMBER(A254)),"Falta la fecha",IF(TRIM(B254)="","Elige la tarea",IF(ISNUMBER(MATCH(TRIM(B254),TaskNames,0)),"OK","Tarea no válida"))))</f>
        <v/>
      </c>
      <c r="H254" s="60">
        <f>IF(G254="OK",1,0)</f>
        <v/>
      </c>
      <c r="I254" s="60">
        <f>IF(H254=1,MATCH(TRIM(B254),TaskNames,0),0)</f>
        <v/>
      </c>
      <c r="J254" s="60">
        <f>IF(H254=1,IF(UPPER(TRIM(F254))="REPASADO",0,1),0)</f>
        <v/>
      </c>
    </row>
    <row r="255">
      <c r="A255" s="32" t="n"/>
      <c r="B255" s="41" t="n"/>
      <c r="C255" s="41" t="n"/>
      <c r="D255" s="41" t="n"/>
      <c r="E255" s="41" t="n"/>
      <c r="F255" s="61" t="n"/>
      <c r="G255" s="55">
        <f>IF(COUNTA(A255:F255)=0,"",IF(NOT(ISNUMBER(A255)),"Falta la fecha",IF(TRIM(B255)="","Elige la tarea",IF(ISNUMBER(MATCH(TRIM(B255),TaskNames,0)),"OK","Tarea no válida"))))</f>
        <v/>
      </c>
      <c r="H255" s="60">
        <f>IF(G255="OK",1,0)</f>
        <v/>
      </c>
      <c r="I255" s="60">
        <f>IF(H255=1,MATCH(TRIM(B255),TaskNames,0),0)</f>
        <v/>
      </c>
      <c r="J255" s="60">
        <f>IF(H255=1,IF(UPPER(TRIM(F255))="REPASADO",0,1),0)</f>
        <v/>
      </c>
    </row>
    <row r="256">
      <c r="A256" s="32" t="n"/>
      <c r="B256" s="41" t="n"/>
      <c r="C256" s="41" t="n"/>
      <c r="D256" s="41" t="n"/>
      <c r="E256" s="41" t="n"/>
      <c r="F256" s="61" t="n"/>
      <c r="G256" s="55">
        <f>IF(COUNTA(A256:F256)=0,"",IF(NOT(ISNUMBER(A256)),"Falta la fecha",IF(TRIM(B256)="","Elige la tarea",IF(ISNUMBER(MATCH(TRIM(B256),TaskNames,0)),"OK","Tarea no válida"))))</f>
        <v/>
      </c>
      <c r="H256" s="60">
        <f>IF(G256="OK",1,0)</f>
        <v/>
      </c>
      <c r="I256" s="60">
        <f>IF(H256=1,MATCH(TRIM(B256),TaskNames,0),0)</f>
        <v/>
      </c>
      <c r="J256" s="60">
        <f>IF(H256=1,IF(UPPER(TRIM(F256))="REPASADO",0,1),0)</f>
        <v/>
      </c>
    </row>
    <row r="257">
      <c r="A257" s="32" t="n"/>
      <c r="B257" s="41" t="n"/>
      <c r="C257" s="41" t="n"/>
      <c r="D257" s="41" t="n"/>
      <c r="E257" s="41" t="n"/>
      <c r="F257" s="61" t="n"/>
      <c r="G257" s="55">
        <f>IF(COUNTA(A257:F257)=0,"",IF(NOT(ISNUMBER(A257)),"Falta la fecha",IF(TRIM(B257)="","Elige la tarea",IF(ISNUMBER(MATCH(TRIM(B257),TaskNames,0)),"OK","Tarea no válida"))))</f>
        <v/>
      </c>
      <c r="H257" s="60">
        <f>IF(G257="OK",1,0)</f>
        <v/>
      </c>
      <c r="I257" s="60">
        <f>IF(H257=1,MATCH(TRIM(B257),TaskNames,0),0)</f>
        <v/>
      </c>
      <c r="J257" s="60">
        <f>IF(H257=1,IF(UPPER(TRIM(F257))="REPASADO",0,1),0)</f>
        <v/>
      </c>
    </row>
    <row r="258">
      <c r="A258" s="32" t="n"/>
      <c r="B258" s="41" t="n"/>
      <c r="C258" s="41" t="n"/>
      <c r="D258" s="41" t="n"/>
      <c r="E258" s="41" t="n"/>
      <c r="F258" s="61" t="n"/>
      <c r="G258" s="55">
        <f>IF(COUNTA(A258:F258)=0,"",IF(NOT(ISNUMBER(A258)),"Falta la fecha",IF(TRIM(B258)="","Elige la tarea",IF(ISNUMBER(MATCH(TRIM(B258),TaskNames,0)),"OK","Tarea no válida"))))</f>
        <v/>
      </c>
      <c r="H258" s="60">
        <f>IF(G258="OK",1,0)</f>
        <v/>
      </c>
      <c r="I258" s="60">
        <f>IF(H258=1,MATCH(TRIM(B258),TaskNames,0),0)</f>
        <v/>
      </c>
      <c r="J258" s="60">
        <f>IF(H258=1,IF(UPPER(TRIM(F258))="REPASADO",0,1),0)</f>
        <v/>
      </c>
    </row>
    <row r="259">
      <c r="A259" s="32" t="n"/>
      <c r="B259" s="41" t="n"/>
      <c r="C259" s="41" t="n"/>
      <c r="D259" s="41" t="n"/>
      <c r="E259" s="41" t="n"/>
      <c r="F259" s="61" t="n"/>
      <c r="G259" s="55">
        <f>IF(COUNTA(A259:F259)=0,"",IF(NOT(ISNUMBER(A259)),"Falta la fecha",IF(TRIM(B259)="","Elige la tarea",IF(ISNUMBER(MATCH(TRIM(B259),TaskNames,0)),"OK","Tarea no válida"))))</f>
        <v/>
      </c>
      <c r="H259" s="60">
        <f>IF(G259="OK",1,0)</f>
        <v/>
      </c>
      <c r="I259" s="60">
        <f>IF(H259=1,MATCH(TRIM(B259),TaskNames,0),0)</f>
        <v/>
      </c>
      <c r="J259" s="60">
        <f>IF(H259=1,IF(UPPER(TRIM(F259))="REPASADO",0,1),0)</f>
        <v/>
      </c>
    </row>
    <row r="260">
      <c r="A260" s="32" t="n"/>
      <c r="B260" s="41" t="n"/>
      <c r="C260" s="41" t="n"/>
      <c r="D260" s="41" t="n"/>
      <c r="E260" s="41" t="n"/>
      <c r="F260" s="61" t="n"/>
      <c r="G260" s="55">
        <f>IF(COUNTA(A260:F260)=0,"",IF(NOT(ISNUMBER(A260)),"Falta la fecha",IF(TRIM(B260)="","Elige la tarea",IF(ISNUMBER(MATCH(TRIM(B260),TaskNames,0)),"OK","Tarea no válida"))))</f>
        <v/>
      </c>
      <c r="H260" s="60">
        <f>IF(G260="OK",1,0)</f>
        <v/>
      </c>
      <c r="I260" s="60">
        <f>IF(H260=1,MATCH(TRIM(B260),TaskNames,0),0)</f>
        <v/>
      </c>
      <c r="J260" s="60">
        <f>IF(H260=1,IF(UPPER(TRIM(F260))="REPASADO",0,1),0)</f>
        <v/>
      </c>
    </row>
    <row r="261">
      <c r="A261" s="32" t="n"/>
      <c r="B261" s="41" t="n"/>
      <c r="C261" s="41" t="n"/>
      <c r="D261" s="41" t="n"/>
      <c r="E261" s="41" t="n"/>
      <c r="F261" s="61" t="n"/>
      <c r="G261" s="55">
        <f>IF(COUNTA(A261:F261)=0,"",IF(NOT(ISNUMBER(A261)),"Falta la fecha",IF(TRIM(B261)="","Elige la tarea",IF(ISNUMBER(MATCH(TRIM(B261),TaskNames,0)),"OK","Tarea no válida"))))</f>
        <v/>
      </c>
      <c r="H261" s="60">
        <f>IF(G261="OK",1,0)</f>
        <v/>
      </c>
      <c r="I261" s="60">
        <f>IF(H261=1,MATCH(TRIM(B261),TaskNames,0),0)</f>
        <v/>
      </c>
      <c r="J261" s="60">
        <f>IF(H261=1,IF(UPPER(TRIM(F261))="REPASADO",0,1),0)</f>
        <v/>
      </c>
    </row>
    <row r="262">
      <c r="A262" s="32" t="n"/>
      <c r="B262" s="41" t="n"/>
      <c r="C262" s="41" t="n"/>
      <c r="D262" s="41" t="n"/>
      <c r="E262" s="41" t="n"/>
      <c r="F262" s="61" t="n"/>
      <c r="G262" s="55">
        <f>IF(COUNTA(A262:F262)=0,"",IF(NOT(ISNUMBER(A262)),"Falta la fecha",IF(TRIM(B262)="","Elige la tarea",IF(ISNUMBER(MATCH(TRIM(B262),TaskNames,0)),"OK","Tarea no válida"))))</f>
        <v/>
      </c>
      <c r="H262" s="60">
        <f>IF(G262="OK",1,0)</f>
        <v/>
      </c>
      <c r="I262" s="60">
        <f>IF(H262=1,MATCH(TRIM(B262),TaskNames,0),0)</f>
        <v/>
      </c>
      <c r="J262" s="60">
        <f>IF(H262=1,IF(UPPER(TRIM(F262))="REPASADO",0,1),0)</f>
        <v/>
      </c>
    </row>
    <row r="263">
      <c r="A263" s="32" t="n"/>
      <c r="B263" s="41" t="n"/>
      <c r="C263" s="41" t="n"/>
      <c r="D263" s="41" t="n"/>
      <c r="E263" s="41" t="n"/>
      <c r="F263" s="61" t="n"/>
      <c r="G263" s="55">
        <f>IF(COUNTA(A263:F263)=0,"",IF(NOT(ISNUMBER(A263)),"Falta la fecha",IF(TRIM(B263)="","Elige la tarea",IF(ISNUMBER(MATCH(TRIM(B263),TaskNames,0)),"OK","Tarea no válida"))))</f>
        <v/>
      </c>
      <c r="H263" s="60">
        <f>IF(G263="OK",1,0)</f>
        <v/>
      </c>
      <c r="I263" s="60">
        <f>IF(H263=1,MATCH(TRIM(B263),TaskNames,0),0)</f>
        <v/>
      </c>
      <c r="J263" s="60">
        <f>IF(H263=1,IF(UPPER(TRIM(F263))="REPASADO",0,1),0)</f>
        <v/>
      </c>
    </row>
    <row r="264">
      <c r="A264" s="32" t="n"/>
      <c r="B264" s="41" t="n"/>
      <c r="C264" s="41" t="n"/>
      <c r="D264" s="41" t="n"/>
      <c r="E264" s="41" t="n"/>
      <c r="F264" s="61" t="n"/>
      <c r="G264" s="55">
        <f>IF(COUNTA(A264:F264)=0,"",IF(NOT(ISNUMBER(A264)),"Falta la fecha",IF(TRIM(B264)="","Elige la tarea",IF(ISNUMBER(MATCH(TRIM(B264),TaskNames,0)),"OK","Tarea no válida"))))</f>
        <v/>
      </c>
      <c r="H264" s="60">
        <f>IF(G264="OK",1,0)</f>
        <v/>
      </c>
      <c r="I264" s="60">
        <f>IF(H264=1,MATCH(TRIM(B264),TaskNames,0),0)</f>
        <v/>
      </c>
      <c r="J264" s="60">
        <f>IF(H264=1,IF(UPPER(TRIM(F264))="REPASADO",0,1),0)</f>
        <v/>
      </c>
    </row>
    <row r="265">
      <c r="A265" s="32" t="n"/>
      <c r="B265" s="41" t="n"/>
      <c r="C265" s="41" t="n"/>
      <c r="D265" s="41" t="n"/>
      <c r="E265" s="41" t="n"/>
      <c r="F265" s="61" t="n"/>
      <c r="G265" s="55">
        <f>IF(COUNTA(A265:F265)=0,"",IF(NOT(ISNUMBER(A265)),"Falta la fecha",IF(TRIM(B265)="","Elige la tarea",IF(ISNUMBER(MATCH(TRIM(B265),TaskNames,0)),"OK","Tarea no válida"))))</f>
        <v/>
      </c>
      <c r="H265" s="60">
        <f>IF(G265="OK",1,0)</f>
        <v/>
      </c>
      <c r="I265" s="60">
        <f>IF(H265=1,MATCH(TRIM(B265),TaskNames,0),0)</f>
        <v/>
      </c>
      <c r="J265" s="60">
        <f>IF(H265=1,IF(UPPER(TRIM(F265))="REPASADO",0,1),0)</f>
        <v/>
      </c>
    </row>
    <row r="266">
      <c r="A266" s="32" t="n"/>
      <c r="B266" s="41" t="n"/>
      <c r="C266" s="41" t="n"/>
      <c r="D266" s="41" t="n"/>
      <c r="E266" s="41" t="n"/>
      <c r="F266" s="61" t="n"/>
      <c r="G266" s="55">
        <f>IF(COUNTA(A266:F266)=0,"",IF(NOT(ISNUMBER(A266)),"Falta la fecha",IF(TRIM(B266)="","Elige la tarea",IF(ISNUMBER(MATCH(TRIM(B266),TaskNames,0)),"OK","Tarea no válida"))))</f>
        <v/>
      </c>
      <c r="H266" s="60">
        <f>IF(G266="OK",1,0)</f>
        <v/>
      </c>
      <c r="I266" s="60">
        <f>IF(H266=1,MATCH(TRIM(B266),TaskNames,0),0)</f>
        <v/>
      </c>
      <c r="J266" s="60">
        <f>IF(H266=1,IF(UPPER(TRIM(F266))="REPASADO",0,1),0)</f>
        <v/>
      </c>
    </row>
    <row r="267">
      <c r="A267" s="32" t="n"/>
      <c r="B267" s="41" t="n"/>
      <c r="C267" s="41" t="n"/>
      <c r="D267" s="41" t="n"/>
      <c r="E267" s="41" t="n"/>
      <c r="F267" s="61" t="n"/>
      <c r="G267" s="55">
        <f>IF(COUNTA(A267:F267)=0,"",IF(NOT(ISNUMBER(A267)),"Falta la fecha",IF(TRIM(B267)="","Elige la tarea",IF(ISNUMBER(MATCH(TRIM(B267),TaskNames,0)),"OK","Tarea no válida"))))</f>
        <v/>
      </c>
      <c r="H267" s="60">
        <f>IF(G267="OK",1,0)</f>
        <v/>
      </c>
      <c r="I267" s="60">
        <f>IF(H267=1,MATCH(TRIM(B267),TaskNames,0),0)</f>
        <v/>
      </c>
      <c r="J267" s="60">
        <f>IF(H267=1,IF(UPPER(TRIM(F267))="REPASADO",0,1),0)</f>
        <v/>
      </c>
    </row>
    <row r="268">
      <c r="A268" s="32" t="n"/>
      <c r="B268" s="41" t="n"/>
      <c r="C268" s="41" t="n"/>
      <c r="D268" s="41" t="n"/>
      <c r="E268" s="41" t="n"/>
      <c r="F268" s="61" t="n"/>
      <c r="G268" s="55">
        <f>IF(COUNTA(A268:F268)=0,"",IF(NOT(ISNUMBER(A268)),"Falta la fecha",IF(TRIM(B268)="","Elige la tarea",IF(ISNUMBER(MATCH(TRIM(B268),TaskNames,0)),"OK","Tarea no válida"))))</f>
        <v/>
      </c>
      <c r="H268" s="60">
        <f>IF(G268="OK",1,0)</f>
        <v/>
      </c>
      <c r="I268" s="60">
        <f>IF(H268=1,MATCH(TRIM(B268),TaskNames,0),0)</f>
        <v/>
      </c>
      <c r="J268" s="60">
        <f>IF(H268=1,IF(UPPER(TRIM(F268))="REPASADO",0,1),0)</f>
        <v/>
      </c>
    </row>
    <row r="269">
      <c r="A269" s="32" t="n"/>
      <c r="B269" s="41" t="n"/>
      <c r="C269" s="41" t="n"/>
      <c r="D269" s="41" t="n"/>
      <c r="E269" s="41" t="n"/>
      <c r="F269" s="61" t="n"/>
      <c r="G269" s="55">
        <f>IF(COUNTA(A269:F269)=0,"",IF(NOT(ISNUMBER(A269)),"Falta la fecha",IF(TRIM(B269)="","Elige la tarea",IF(ISNUMBER(MATCH(TRIM(B269),TaskNames,0)),"OK","Tarea no válida"))))</f>
        <v/>
      </c>
      <c r="H269" s="60">
        <f>IF(G269="OK",1,0)</f>
        <v/>
      </c>
      <c r="I269" s="60">
        <f>IF(H269=1,MATCH(TRIM(B269),TaskNames,0),0)</f>
        <v/>
      </c>
      <c r="J269" s="60">
        <f>IF(H269=1,IF(UPPER(TRIM(F269))="REPASADO",0,1),0)</f>
        <v/>
      </c>
    </row>
    <row r="270">
      <c r="A270" s="32" t="n"/>
      <c r="B270" s="41" t="n"/>
      <c r="C270" s="41" t="n"/>
      <c r="D270" s="41" t="n"/>
      <c r="E270" s="41" t="n"/>
      <c r="F270" s="61" t="n"/>
      <c r="G270" s="55">
        <f>IF(COUNTA(A270:F270)=0,"",IF(NOT(ISNUMBER(A270)),"Falta la fecha",IF(TRIM(B270)="","Elige la tarea",IF(ISNUMBER(MATCH(TRIM(B270),TaskNames,0)),"OK","Tarea no válida"))))</f>
        <v/>
      </c>
      <c r="H270" s="60">
        <f>IF(G270="OK",1,0)</f>
        <v/>
      </c>
      <c r="I270" s="60">
        <f>IF(H270=1,MATCH(TRIM(B270),TaskNames,0),0)</f>
        <v/>
      </c>
      <c r="J270" s="60">
        <f>IF(H270=1,IF(UPPER(TRIM(F270))="REPASADO",0,1),0)</f>
        <v/>
      </c>
    </row>
    <row r="271">
      <c r="A271" s="32" t="n"/>
      <c r="B271" s="41" t="n"/>
      <c r="C271" s="41" t="n"/>
      <c r="D271" s="41" t="n"/>
      <c r="E271" s="41" t="n"/>
      <c r="F271" s="61" t="n"/>
      <c r="G271" s="55">
        <f>IF(COUNTA(A271:F271)=0,"",IF(NOT(ISNUMBER(A271)),"Falta la fecha",IF(TRIM(B271)="","Elige la tarea",IF(ISNUMBER(MATCH(TRIM(B271),TaskNames,0)),"OK","Tarea no válida"))))</f>
        <v/>
      </c>
      <c r="H271" s="60">
        <f>IF(G271="OK",1,0)</f>
        <v/>
      </c>
      <c r="I271" s="60">
        <f>IF(H271=1,MATCH(TRIM(B271),TaskNames,0),0)</f>
        <v/>
      </c>
      <c r="J271" s="60">
        <f>IF(H271=1,IF(UPPER(TRIM(F271))="REPASADO",0,1),0)</f>
        <v/>
      </c>
    </row>
    <row r="272">
      <c r="A272" s="32" t="n"/>
      <c r="B272" s="41" t="n"/>
      <c r="C272" s="41" t="n"/>
      <c r="D272" s="41" t="n"/>
      <c r="E272" s="41" t="n"/>
      <c r="F272" s="61" t="n"/>
      <c r="G272" s="55">
        <f>IF(COUNTA(A272:F272)=0,"",IF(NOT(ISNUMBER(A272)),"Falta la fecha",IF(TRIM(B272)="","Elige la tarea",IF(ISNUMBER(MATCH(TRIM(B272),TaskNames,0)),"OK","Tarea no válida"))))</f>
        <v/>
      </c>
      <c r="H272" s="60">
        <f>IF(G272="OK",1,0)</f>
        <v/>
      </c>
      <c r="I272" s="60">
        <f>IF(H272=1,MATCH(TRIM(B272),TaskNames,0),0)</f>
        <v/>
      </c>
      <c r="J272" s="60">
        <f>IF(H272=1,IF(UPPER(TRIM(F272))="REPASADO",0,1),0)</f>
        <v/>
      </c>
    </row>
    <row r="273">
      <c r="A273" s="32" t="n"/>
      <c r="B273" s="41" t="n"/>
      <c r="C273" s="41" t="n"/>
      <c r="D273" s="41" t="n"/>
      <c r="E273" s="41" t="n"/>
      <c r="F273" s="61" t="n"/>
      <c r="G273" s="55">
        <f>IF(COUNTA(A273:F273)=0,"",IF(NOT(ISNUMBER(A273)),"Falta la fecha",IF(TRIM(B273)="","Elige la tarea",IF(ISNUMBER(MATCH(TRIM(B273),TaskNames,0)),"OK","Tarea no válida"))))</f>
        <v/>
      </c>
      <c r="H273" s="60">
        <f>IF(G273="OK",1,0)</f>
        <v/>
      </c>
      <c r="I273" s="60">
        <f>IF(H273=1,MATCH(TRIM(B273),TaskNames,0),0)</f>
        <v/>
      </c>
      <c r="J273" s="60">
        <f>IF(H273=1,IF(UPPER(TRIM(F273))="REPASADO",0,1),0)</f>
        <v/>
      </c>
    </row>
    <row r="274">
      <c r="A274" s="32" t="n"/>
      <c r="B274" s="41" t="n"/>
      <c r="C274" s="41" t="n"/>
      <c r="D274" s="41" t="n"/>
      <c r="E274" s="41" t="n"/>
      <c r="F274" s="61" t="n"/>
      <c r="G274" s="55">
        <f>IF(COUNTA(A274:F274)=0,"",IF(NOT(ISNUMBER(A274)),"Falta la fecha",IF(TRIM(B274)="","Elige la tarea",IF(ISNUMBER(MATCH(TRIM(B274),TaskNames,0)),"OK","Tarea no válida"))))</f>
        <v/>
      </c>
      <c r="H274" s="60">
        <f>IF(G274="OK",1,0)</f>
        <v/>
      </c>
      <c r="I274" s="60">
        <f>IF(H274=1,MATCH(TRIM(B274),TaskNames,0),0)</f>
        <v/>
      </c>
      <c r="J274" s="60">
        <f>IF(H274=1,IF(UPPER(TRIM(F274))="REPASADO",0,1),0)</f>
        <v/>
      </c>
    </row>
    <row r="275">
      <c r="A275" s="32" t="n"/>
      <c r="B275" s="41" t="n"/>
      <c r="C275" s="41" t="n"/>
      <c r="D275" s="41" t="n"/>
      <c r="E275" s="41" t="n"/>
      <c r="F275" s="61" t="n"/>
      <c r="G275" s="55">
        <f>IF(COUNTA(A275:F275)=0,"",IF(NOT(ISNUMBER(A275)),"Falta la fecha",IF(TRIM(B275)="","Elige la tarea",IF(ISNUMBER(MATCH(TRIM(B275),TaskNames,0)),"OK","Tarea no válida"))))</f>
        <v/>
      </c>
      <c r="H275" s="60">
        <f>IF(G275="OK",1,0)</f>
        <v/>
      </c>
      <c r="I275" s="60">
        <f>IF(H275=1,MATCH(TRIM(B275),TaskNames,0),0)</f>
        <v/>
      </c>
      <c r="J275" s="60">
        <f>IF(H275=1,IF(UPPER(TRIM(F275))="REPASADO",0,1),0)</f>
        <v/>
      </c>
    </row>
    <row r="276">
      <c r="A276" s="32" t="n"/>
      <c r="B276" s="41" t="n"/>
      <c r="C276" s="41" t="n"/>
      <c r="D276" s="41" t="n"/>
      <c r="E276" s="41" t="n"/>
      <c r="F276" s="61" t="n"/>
      <c r="G276" s="55">
        <f>IF(COUNTA(A276:F276)=0,"",IF(NOT(ISNUMBER(A276)),"Falta la fecha",IF(TRIM(B276)="","Elige la tarea",IF(ISNUMBER(MATCH(TRIM(B276),TaskNames,0)),"OK","Tarea no válida"))))</f>
        <v/>
      </c>
      <c r="H276" s="60">
        <f>IF(G276="OK",1,0)</f>
        <v/>
      </c>
      <c r="I276" s="60">
        <f>IF(H276=1,MATCH(TRIM(B276),TaskNames,0),0)</f>
        <v/>
      </c>
      <c r="J276" s="60">
        <f>IF(H276=1,IF(UPPER(TRIM(F276))="REPASADO",0,1),0)</f>
        <v/>
      </c>
    </row>
    <row r="277">
      <c r="A277" s="32" t="n"/>
      <c r="B277" s="41" t="n"/>
      <c r="C277" s="41" t="n"/>
      <c r="D277" s="41" t="n"/>
      <c r="E277" s="41" t="n"/>
      <c r="F277" s="61" t="n"/>
      <c r="G277" s="55">
        <f>IF(COUNTA(A277:F277)=0,"",IF(NOT(ISNUMBER(A277)),"Falta la fecha",IF(TRIM(B277)="","Elige la tarea",IF(ISNUMBER(MATCH(TRIM(B277),TaskNames,0)),"OK","Tarea no válida"))))</f>
        <v/>
      </c>
      <c r="H277" s="60">
        <f>IF(G277="OK",1,0)</f>
        <v/>
      </c>
      <c r="I277" s="60">
        <f>IF(H277=1,MATCH(TRIM(B277),TaskNames,0),0)</f>
        <v/>
      </c>
      <c r="J277" s="60">
        <f>IF(H277=1,IF(UPPER(TRIM(F277))="REPASADO",0,1),0)</f>
        <v/>
      </c>
    </row>
    <row r="278">
      <c r="A278" s="32" t="n"/>
      <c r="B278" s="41" t="n"/>
      <c r="C278" s="41" t="n"/>
      <c r="D278" s="41" t="n"/>
      <c r="E278" s="41" t="n"/>
      <c r="F278" s="61" t="n"/>
      <c r="G278" s="55">
        <f>IF(COUNTA(A278:F278)=0,"",IF(NOT(ISNUMBER(A278)),"Falta la fecha",IF(TRIM(B278)="","Elige la tarea",IF(ISNUMBER(MATCH(TRIM(B278),TaskNames,0)),"OK","Tarea no válida"))))</f>
        <v/>
      </c>
      <c r="H278" s="60">
        <f>IF(G278="OK",1,0)</f>
        <v/>
      </c>
      <c r="I278" s="60">
        <f>IF(H278=1,MATCH(TRIM(B278),TaskNames,0),0)</f>
        <v/>
      </c>
      <c r="J278" s="60">
        <f>IF(H278=1,IF(UPPER(TRIM(F278))="REPASADO",0,1),0)</f>
        <v/>
      </c>
    </row>
    <row r="279">
      <c r="A279" s="32" t="n"/>
      <c r="B279" s="41" t="n"/>
      <c r="C279" s="41" t="n"/>
      <c r="D279" s="41" t="n"/>
      <c r="E279" s="41" t="n"/>
      <c r="F279" s="61" t="n"/>
      <c r="G279" s="55">
        <f>IF(COUNTA(A279:F279)=0,"",IF(NOT(ISNUMBER(A279)),"Falta la fecha",IF(TRIM(B279)="","Elige la tarea",IF(ISNUMBER(MATCH(TRIM(B279),TaskNames,0)),"OK","Tarea no válida"))))</f>
        <v/>
      </c>
      <c r="H279" s="60">
        <f>IF(G279="OK",1,0)</f>
        <v/>
      </c>
      <c r="I279" s="60">
        <f>IF(H279=1,MATCH(TRIM(B279),TaskNames,0),0)</f>
        <v/>
      </c>
      <c r="J279" s="60">
        <f>IF(H279=1,IF(UPPER(TRIM(F279))="REPASADO",0,1),0)</f>
        <v/>
      </c>
    </row>
    <row r="280">
      <c r="A280" s="32" t="n"/>
      <c r="B280" s="41" t="n"/>
      <c r="C280" s="41" t="n"/>
      <c r="D280" s="41" t="n"/>
      <c r="E280" s="41" t="n"/>
      <c r="F280" s="61" t="n"/>
      <c r="G280" s="55">
        <f>IF(COUNTA(A280:F280)=0,"",IF(NOT(ISNUMBER(A280)),"Falta la fecha",IF(TRIM(B280)="","Elige la tarea",IF(ISNUMBER(MATCH(TRIM(B280),TaskNames,0)),"OK","Tarea no válida"))))</f>
        <v/>
      </c>
      <c r="H280" s="60">
        <f>IF(G280="OK",1,0)</f>
        <v/>
      </c>
      <c r="I280" s="60">
        <f>IF(H280=1,MATCH(TRIM(B280),TaskNames,0),0)</f>
        <v/>
      </c>
      <c r="J280" s="60">
        <f>IF(H280=1,IF(UPPER(TRIM(F280))="REPASADO",0,1),0)</f>
        <v/>
      </c>
    </row>
    <row r="281">
      <c r="A281" s="32" t="n"/>
      <c r="B281" s="41" t="n"/>
      <c r="C281" s="41" t="n"/>
      <c r="D281" s="41" t="n"/>
      <c r="E281" s="41" t="n"/>
      <c r="F281" s="61" t="n"/>
      <c r="G281" s="55">
        <f>IF(COUNTA(A281:F281)=0,"",IF(NOT(ISNUMBER(A281)),"Falta la fecha",IF(TRIM(B281)="","Elige la tarea",IF(ISNUMBER(MATCH(TRIM(B281),TaskNames,0)),"OK","Tarea no válida"))))</f>
        <v/>
      </c>
      <c r="H281" s="60">
        <f>IF(G281="OK",1,0)</f>
        <v/>
      </c>
      <c r="I281" s="60">
        <f>IF(H281=1,MATCH(TRIM(B281),TaskNames,0),0)</f>
        <v/>
      </c>
      <c r="J281" s="60">
        <f>IF(H281=1,IF(UPPER(TRIM(F281))="REPASADO",0,1),0)</f>
        <v/>
      </c>
    </row>
    <row r="282">
      <c r="A282" s="32" t="n"/>
      <c r="B282" s="41" t="n"/>
      <c r="C282" s="41" t="n"/>
      <c r="D282" s="41" t="n"/>
      <c r="E282" s="41" t="n"/>
      <c r="F282" s="61" t="n"/>
      <c r="G282" s="55">
        <f>IF(COUNTA(A282:F282)=0,"",IF(NOT(ISNUMBER(A282)),"Falta la fecha",IF(TRIM(B282)="","Elige la tarea",IF(ISNUMBER(MATCH(TRIM(B282),TaskNames,0)),"OK","Tarea no válida"))))</f>
        <v/>
      </c>
      <c r="H282" s="60">
        <f>IF(G282="OK",1,0)</f>
        <v/>
      </c>
      <c r="I282" s="60">
        <f>IF(H282=1,MATCH(TRIM(B282),TaskNames,0),0)</f>
        <v/>
      </c>
      <c r="J282" s="60">
        <f>IF(H282=1,IF(UPPER(TRIM(F282))="REPASADO",0,1),0)</f>
        <v/>
      </c>
    </row>
    <row r="283">
      <c r="A283" s="32" t="n"/>
      <c r="B283" s="41" t="n"/>
      <c r="C283" s="41" t="n"/>
      <c r="D283" s="41" t="n"/>
      <c r="E283" s="41" t="n"/>
      <c r="F283" s="61" t="n"/>
      <c r="G283" s="55">
        <f>IF(COUNTA(A283:F283)=0,"",IF(NOT(ISNUMBER(A283)),"Falta la fecha",IF(TRIM(B283)="","Elige la tarea",IF(ISNUMBER(MATCH(TRIM(B283),TaskNames,0)),"OK","Tarea no válida"))))</f>
        <v/>
      </c>
      <c r="H283" s="60">
        <f>IF(G283="OK",1,0)</f>
        <v/>
      </c>
      <c r="I283" s="60">
        <f>IF(H283=1,MATCH(TRIM(B283),TaskNames,0),0)</f>
        <v/>
      </c>
      <c r="J283" s="60">
        <f>IF(H283=1,IF(UPPER(TRIM(F283))="REPASADO",0,1),0)</f>
        <v/>
      </c>
    </row>
    <row r="284">
      <c r="A284" s="32" t="n"/>
      <c r="B284" s="41" t="n"/>
      <c r="C284" s="41" t="n"/>
      <c r="D284" s="41" t="n"/>
      <c r="E284" s="41" t="n"/>
      <c r="F284" s="61" t="n"/>
      <c r="G284" s="55">
        <f>IF(COUNTA(A284:F284)=0,"",IF(NOT(ISNUMBER(A284)),"Falta la fecha",IF(TRIM(B284)="","Elige la tarea",IF(ISNUMBER(MATCH(TRIM(B284),TaskNames,0)),"OK","Tarea no válida"))))</f>
        <v/>
      </c>
      <c r="H284" s="60">
        <f>IF(G284="OK",1,0)</f>
        <v/>
      </c>
      <c r="I284" s="60">
        <f>IF(H284=1,MATCH(TRIM(B284),TaskNames,0),0)</f>
        <v/>
      </c>
      <c r="J284" s="60">
        <f>IF(H284=1,IF(UPPER(TRIM(F284))="REPASADO",0,1),0)</f>
        <v/>
      </c>
    </row>
    <row r="285">
      <c r="A285" s="32" t="n"/>
      <c r="B285" s="41" t="n"/>
      <c r="C285" s="41" t="n"/>
      <c r="D285" s="41" t="n"/>
      <c r="E285" s="41" t="n"/>
      <c r="F285" s="61" t="n"/>
      <c r="G285" s="55">
        <f>IF(COUNTA(A285:F285)=0,"",IF(NOT(ISNUMBER(A285)),"Falta la fecha",IF(TRIM(B285)="","Elige la tarea",IF(ISNUMBER(MATCH(TRIM(B285),TaskNames,0)),"OK","Tarea no válida"))))</f>
        <v/>
      </c>
      <c r="H285" s="60">
        <f>IF(G285="OK",1,0)</f>
        <v/>
      </c>
      <c r="I285" s="60">
        <f>IF(H285=1,MATCH(TRIM(B285),TaskNames,0),0)</f>
        <v/>
      </c>
      <c r="J285" s="60">
        <f>IF(H285=1,IF(UPPER(TRIM(F285))="REPASADO",0,1),0)</f>
        <v/>
      </c>
    </row>
    <row r="286">
      <c r="A286" s="32" t="n"/>
      <c r="B286" s="41" t="n"/>
      <c r="C286" s="41" t="n"/>
      <c r="D286" s="41" t="n"/>
      <c r="E286" s="41" t="n"/>
      <c r="F286" s="61" t="n"/>
      <c r="G286" s="55">
        <f>IF(COUNTA(A286:F286)=0,"",IF(NOT(ISNUMBER(A286)),"Falta la fecha",IF(TRIM(B286)="","Elige la tarea",IF(ISNUMBER(MATCH(TRIM(B286),TaskNames,0)),"OK","Tarea no válida"))))</f>
        <v/>
      </c>
      <c r="H286" s="60">
        <f>IF(G286="OK",1,0)</f>
        <v/>
      </c>
      <c r="I286" s="60">
        <f>IF(H286=1,MATCH(TRIM(B286),TaskNames,0),0)</f>
        <v/>
      </c>
      <c r="J286" s="60">
        <f>IF(H286=1,IF(UPPER(TRIM(F286))="REPASADO",0,1),0)</f>
        <v/>
      </c>
    </row>
    <row r="287">
      <c r="A287" s="32" t="n"/>
      <c r="B287" s="41" t="n"/>
      <c r="C287" s="41" t="n"/>
      <c r="D287" s="41" t="n"/>
      <c r="E287" s="41" t="n"/>
      <c r="F287" s="61" t="n"/>
      <c r="G287" s="55">
        <f>IF(COUNTA(A287:F287)=0,"",IF(NOT(ISNUMBER(A287)),"Falta la fecha",IF(TRIM(B287)="","Elige la tarea",IF(ISNUMBER(MATCH(TRIM(B287),TaskNames,0)),"OK","Tarea no válida"))))</f>
        <v/>
      </c>
      <c r="H287" s="60">
        <f>IF(G287="OK",1,0)</f>
        <v/>
      </c>
      <c r="I287" s="60">
        <f>IF(H287=1,MATCH(TRIM(B287),TaskNames,0),0)</f>
        <v/>
      </c>
      <c r="J287" s="60">
        <f>IF(H287=1,IF(UPPER(TRIM(F287))="REPASADO",0,1),0)</f>
        <v/>
      </c>
    </row>
    <row r="288">
      <c r="A288" s="32" t="n"/>
      <c r="B288" s="41" t="n"/>
      <c r="C288" s="41" t="n"/>
      <c r="D288" s="41" t="n"/>
      <c r="E288" s="41" t="n"/>
      <c r="F288" s="61" t="n"/>
      <c r="G288" s="55">
        <f>IF(COUNTA(A288:F288)=0,"",IF(NOT(ISNUMBER(A288)),"Falta la fecha",IF(TRIM(B288)="","Elige la tarea",IF(ISNUMBER(MATCH(TRIM(B288),TaskNames,0)),"OK","Tarea no válida"))))</f>
        <v/>
      </c>
      <c r="H288" s="60">
        <f>IF(G288="OK",1,0)</f>
        <v/>
      </c>
      <c r="I288" s="60">
        <f>IF(H288=1,MATCH(TRIM(B288),TaskNames,0),0)</f>
        <v/>
      </c>
      <c r="J288" s="60">
        <f>IF(H288=1,IF(UPPER(TRIM(F288))="REPASADO",0,1),0)</f>
        <v/>
      </c>
    </row>
    <row r="289">
      <c r="A289" s="32" t="n"/>
      <c r="B289" s="41" t="n"/>
      <c r="C289" s="41" t="n"/>
      <c r="D289" s="41" t="n"/>
      <c r="E289" s="41" t="n"/>
      <c r="F289" s="61" t="n"/>
      <c r="G289" s="55">
        <f>IF(COUNTA(A289:F289)=0,"",IF(NOT(ISNUMBER(A289)),"Falta la fecha",IF(TRIM(B289)="","Elige la tarea",IF(ISNUMBER(MATCH(TRIM(B289),TaskNames,0)),"OK","Tarea no válida"))))</f>
        <v/>
      </c>
      <c r="H289" s="60">
        <f>IF(G289="OK",1,0)</f>
        <v/>
      </c>
      <c r="I289" s="60">
        <f>IF(H289=1,MATCH(TRIM(B289),TaskNames,0),0)</f>
        <v/>
      </c>
      <c r="J289" s="60">
        <f>IF(H289=1,IF(UPPER(TRIM(F289))="REPASADO",0,1),0)</f>
        <v/>
      </c>
    </row>
    <row r="290">
      <c r="A290" s="32" t="n"/>
      <c r="B290" s="41" t="n"/>
      <c r="C290" s="41" t="n"/>
      <c r="D290" s="41" t="n"/>
      <c r="E290" s="41" t="n"/>
      <c r="F290" s="61" t="n"/>
      <c r="G290" s="55">
        <f>IF(COUNTA(A290:F290)=0,"",IF(NOT(ISNUMBER(A290)),"Falta la fecha",IF(TRIM(B290)="","Elige la tarea",IF(ISNUMBER(MATCH(TRIM(B290),TaskNames,0)),"OK","Tarea no válida"))))</f>
        <v/>
      </c>
      <c r="H290" s="60">
        <f>IF(G290="OK",1,0)</f>
        <v/>
      </c>
      <c r="I290" s="60">
        <f>IF(H290=1,MATCH(TRIM(B290),TaskNames,0),0)</f>
        <v/>
      </c>
      <c r="J290" s="60">
        <f>IF(H290=1,IF(UPPER(TRIM(F290))="REPASADO",0,1),0)</f>
        <v/>
      </c>
    </row>
    <row r="291">
      <c r="A291" s="32" t="n"/>
      <c r="B291" s="41" t="n"/>
      <c r="C291" s="41" t="n"/>
      <c r="D291" s="41" t="n"/>
      <c r="E291" s="41" t="n"/>
      <c r="F291" s="61" t="n"/>
      <c r="G291" s="55">
        <f>IF(COUNTA(A291:F291)=0,"",IF(NOT(ISNUMBER(A291)),"Falta la fecha",IF(TRIM(B291)="","Elige la tarea",IF(ISNUMBER(MATCH(TRIM(B291),TaskNames,0)),"OK","Tarea no válida"))))</f>
        <v/>
      </c>
      <c r="H291" s="60">
        <f>IF(G291="OK",1,0)</f>
        <v/>
      </c>
      <c r="I291" s="60">
        <f>IF(H291=1,MATCH(TRIM(B291),TaskNames,0),0)</f>
        <v/>
      </c>
      <c r="J291" s="60">
        <f>IF(H291=1,IF(UPPER(TRIM(F291))="REPASADO",0,1),0)</f>
        <v/>
      </c>
    </row>
    <row r="292">
      <c r="A292" s="32" t="n"/>
      <c r="B292" s="41" t="n"/>
      <c r="C292" s="41" t="n"/>
      <c r="D292" s="41" t="n"/>
      <c r="E292" s="41" t="n"/>
      <c r="F292" s="61" t="n"/>
      <c r="G292" s="55">
        <f>IF(COUNTA(A292:F292)=0,"",IF(NOT(ISNUMBER(A292)),"Falta la fecha",IF(TRIM(B292)="","Elige la tarea",IF(ISNUMBER(MATCH(TRIM(B292),TaskNames,0)),"OK","Tarea no válida"))))</f>
        <v/>
      </c>
      <c r="H292" s="60">
        <f>IF(G292="OK",1,0)</f>
        <v/>
      </c>
      <c r="I292" s="60">
        <f>IF(H292=1,MATCH(TRIM(B292),TaskNames,0),0)</f>
        <v/>
      </c>
      <c r="J292" s="60">
        <f>IF(H292=1,IF(UPPER(TRIM(F292))="REPASADO",0,1),0)</f>
        <v/>
      </c>
    </row>
    <row r="293">
      <c r="A293" s="32" t="n"/>
      <c r="B293" s="41" t="n"/>
      <c r="C293" s="41" t="n"/>
      <c r="D293" s="41" t="n"/>
      <c r="E293" s="41" t="n"/>
      <c r="F293" s="61" t="n"/>
      <c r="G293" s="55">
        <f>IF(COUNTA(A293:F293)=0,"",IF(NOT(ISNUMBER(A293)),"Falta la fecha",IF(TRIM(B293)="","Elige la tarea",IF(ISNUMBER(MATCH(TRIM(B293),TaskNames,0)),"OK","Tarea no válida"))))</f>
        <v/>
      </c>
      <c r="H293" s="60">
        <f>IF(G293="OK",1,0)</f>
        <v/>
      </c>
      <c r="I293" s="60">
        <f>IF(H293=1,MATCH(TRIM(B293),TaskNames,0),0)</f>
        <v/>
      </c>
      <c r="J293" s="60">
        <f>IF(H293=1,IF(UPPER(TRIM(F293))="REPASADO",0,1),0)</f>
        <v/>
      </c>
    </row>
    <row r="294">
      <c r="A294" s="32" t="n"/>
      <c r="B294" s="41" t="n"/>
      <c r="C294" s="41" t="n"/>
      <c r="D294" s="41" t="n"/>
      <c r="E294" s="41" t="n"/>
      <c r="F294" s="61" t="n"/>
      <c r="G294" s="55">
        <f>IF(COUNTA(A294:F294)=0,"",IF(NOT(ISNUMBER(A294)),"Falta la fecha",IF(TRIM(B294)="","Elige la tarea",IF(ISNUMBER(MATCH(TRIM(B294),TaskNames,0)),"OK","Tarea no válida"))))</f>
        <v/>
      </c>
      <c r="H294" s="60">
        <f>IF(G294="OK",1,0)</f>
        <v/>
      </c>
      <c r="I294" s="60">
        <f>IF(H294=1,MATCH(TRIM(B294),TaskNames,0),0)</f>
        <v/>
      </c>
      <c r="J294" s="60">
        <f>IF(H294=1,IF(UPPER(TRIM(F294))="REPASADO",0,1),0)</f>
        <v/>
      </c>
    </row>
    <row r="295">
      <c r="A295" s="32" t="n"/>
      <c r="B295" s="41" t="n"/>
      <c r="C295" s="41" t="n"/>
      <c r="D295" s="41" t="n"/>
      <c r="E295" s="41" t="n"/>
      <c r="F295" s="61" t="n"/>
      <c r="G295" s="55">
        <f>IF(COUNTA(A295:F295)=0,"",IF(NOT(ISNUMBER(A295)),"Falta la fecha",IF(TRIM(B295)="","Elige la tarea",IF(ISNUMBER(MATCH(TRIM(B295),TaskNames,0)),"OK","Tarea no válida"))))</f>
        <v/>
      </c>
      <c r="H295" s="60">
        <f>IF(G295="OK",1,0)</f>
        <v/>
      </c>
      <c r="I295" s="60">
        <f>IF(H295=1,MATCH(TRIM(B295),TaskNames,0),0)</f>
        <v/>
      </c>
      <c r="J295" s="60">
        <f>IF(H295=1,IF(UPPER(TRIM(F295))="REPASADO",0,1),0)</f>
        <v/>
      </c>
    </row>
    <row r="296">
      <c r="A296" s="32" t="n"/>
      <c r="B296" s="41" t="n"/>
      <c r="C296" s="41" t="n"/>
      <c r="D296" s="41" t="n"/>
      <c r="E296" s="41" t="n"/>
      <c r="F296" s="61" t="n"/>
      <c r="G296" s="55">
        <f>IF(COUNTA(A296:F296)=0,"",IF(NOT(ISNUMBER(A296)),"Falta la fecha",IF(TRIM(B296)="","Elige la tarea",IF(ISNUMBER(MATCH(TRIM(B296),TaskNames,0)),"OK","Tarea no válida"))))</f>
        <v/>
      </c>
      <c r="H296" s="60">
        <f>IF(G296="OK",1,0)</f>
        <v/>
      </c>
      <c r="I296" s="60">
        <f>IF(H296=1,MATCH(TRIM(B296),TaskNames,0),0)</f>
        <v/>
      </c>
      <c r="J296" s="60">
        <f>IF(H296=1,IF(UPPER(TRIM(F296))="REPASADO",0,1),0)</f>
        <v/>
      </c>
    </row>
    <row r="297">
      <c r="A297" s="32" t="n"/>
      <c r="B297" s="41" t="n"/>
      <c r="C297" s="41" t="n"/>
      <c r="D297" s="41" t="n"/>
      <c r="E297" s="41" t="n"/>
      <c r="F297" s="61" t="n"/>
      <c r="G297" s="55">
        <f>IF(COUNTA(A297:F297)=0,"",IF(NOT(ISNUMBER(A297)),"Falta la fecha",IF(TRIM(B297)="","Elige la tarea",IF(ISNUMBER(MATCH(TRIM(B297),TaskNames,0)),"OK","Tarea no válida"))))</f>
        <v/>
      </c>
      <c r="H297" s="60">
        <f>IF(G297="OK",1,0)</f>
        <v/>
      </c>
      <c r="I297" s="60">
        <f>IF(H297=1,MATCH(TRIM(B297),TaskNames,0),0)</f>
        <v/>
      </c>
      <c r="J297" s="60">
        <f>IF(H297=1,IF(UPPER(TRIM(F297))="REPASADO",0,1),0)</f>
        <v/>
      </c>
    </row>
    <row r="298">
      <c r="A298" s="32" t="n"/>
      <c r="B298" s="41" t="n"/>
      <c r="C298" s="41" t="n"/>
      <c r="D298" s="41" t="n"/>
      <c r="E298" s="41" t="n"/>
      <c r="F298" s="61" t="n"/>
      <c r="G298" s="55">
        <f>IF(COUNTA(A298:F298)=0,"",IF(NOT(ISNUMBER(A298)),"Falta la fecha",IF(TRIM(B298)="","Elige la tarea",IF(ISNUMBER(MATCH(TRIM(B298),TaskNames,0)),"OK","Tarea no válida"))))</f>
        <v/>
      </c>
      <c r="H298" s="60">
        <f>IF(G298="OK",1,0)</f>
        <v/>
      </c>
      <c r="I298" s="60">
        <f>IF(H298=1,MATCH(TRIM(B298),TaskNames,0),0)</f>
        <v/>
      </c>
      <c r="J298" s="60">
        <f>IF(H298=1,IF(UPPER(TRIM(F298))="REPASADO",0,1),0)</f>
        <v/>
      </c>
    </row>
    <row r="299">
      <c r="A299" s="32" t="n"/>
      <c r="B299" s="41" t="n"/>
      <c r="C299" s="41" t="n"/>
      <c r="D299" s="41" t="n"/>
      <c r="E299" s="41" t="n"/>
      <c r="F299" s="61" t="n"/>
      <c r="G299" s="55">
        <f>IF(COUNTA(A299:F299)=0,"",IF(NOT(ISNUMBER(A299)),"Falta la fecha",IF(TRIM(B299)="","Elige la tarea",IF(ISNUMBER(MATCH(TRIM(B299),TaskNames,0)),"OK","Tarea no válida"))))</f>
        <v/>
      </c>
      <c r="H299" s="60">
        <f>IF(G299="OK",1,0)</f>
        <v/>
      </c>
      <c r="I299" s="60">
        <f>IF(H299=1,MATCH(TRIM(B299),TaskNames,0),0)</f>
        <v/>
      </c>
      <c r="J299" s="60">
        <f>IF(H299=1,IF(UPPER(TRIM(F299))="REPASADO",0,1),0)</f>
        <v/>
      </c>
    </row>
    <row r="300">
      <c r="A300" s="32" t="n"/>
      <c r="B300" s="41" t="n"/>
      <c r="C300" s="41" t="n"/>
      <c r="D300" s="41" t="n"/>
      <c r="E300" s="41" t="n"/>
      <c r="F300" s="61" t="n"/>
      <c r="G300" s="55">
        <f>IF(COUNTA(A300:F300)=0,"",IF(NOT(ISNUMBER(A300)),"Falta la fecha",IF(TRIM(B300)="","Elige la tarea",IF(ISNUMBER(MATCH(TRIM(B300),TaskNames,0)),"OK","Tarea no válida"))))</f>
        <v/>
      </c>
      <c r="H300" s="60">
        <f>IF(G300="OK",1,0)</f>
        <v/>
      </c>
      <c r="I300" s="60">
        <f>IF(H300=1,MATCH(TRIM(B300),TaskNames,0),0)</f>
        <v/>
      </c>
      <c r="J300" s="60">
        <f>IF(H300=1,IF(UPPER(TRIM(F300))="REPASADO",0,1),0)</f>
        <v/>
      </c>
    </row>
    <row r="301">
      <c r="A301" s="32" t="n"/>
      <c r="B301" s="41" t="n"/>
      <c r="C301" s="41" t="n"/>
      <c r="D301" s="41" t="n"/>
      <c r="E301" s="41" t="n"/>
      <c r="F301" s="61" t="n"/>
      <c r="G301" s="55">
        <f>IF(COUNTA(A301:F301)=0,"",IF(NOT(ISNUMBER(A301)),"Falta la fecha",IF(TRIM(B301)="","Elige la tarea",IF(ISNUMBER(MATCH(TRIM(B301),TaskNames,0)),"OK","Tarea no válida"))))</f>
        <v/>
      </c>
      <c r="H301" s="60">
        <f>IF(G301="OK",1,0)</f>
        <v/>
      </c>
      <c r="I301" s="60">
        <f>IF(H301=1,MATCH(TRIM(B301),TaskNames,0),0)</f>
        <v/>
      </c>
      <c r="J301" s="60">
        <f>IF(H301=1,IF(UPPER(TRIM(F301))="REPASADO",0,1),0)</f>
        <v/>
      </c>
    </row>
    <row r="302">
      <c r="A302" s="32" t="n"/>
      <c r="B302" s="41" t="n"/>
      <c r="C302" s="41" t="n"/>
      <c r="D302" s="41" t="n"/>
      <c r="E302" s="41" t="n"/>
      <c r="F302" s="61" t="n"/>
      <c r="G302" s="55">
        <f>IF(COUNTA(A302:F302)=0,"",IF(NOT(ISNUMBER(A302)),"Falta la fecha",IF(TRIM(B302)="","Elige la tarea",IF(ISNUMBER(MATCH(TRIM(B302),TaskNames,0)),"OK","Tarea no válida"))))</f>
        <v/>
      </c>
      <c r="H302" s="60">
        <f>IF(G302="OK",1,0)</f>
        <v/>
      </c>
      <c r="I302" s="60">
        <f>IF(H302=1,MATCH(TRIM(B302),TaskNames,0),0)</f>
        <v/>
      </c>
      <c r="J302" s="60">
        <f>IF(H302=1,IF(UPPER(TRIM(F302))="REPASADO",0,1),0)</f>
        <v/>
      </c>
    </row>
    <row r="303">
      <c r="A303" s="32" t="n"/>
      <c r="B303" s="41" t="n"/>
      <c r="C303" s="41" t="n"/>
      <c r="D303" s="41" t="n"/>
      <c r="E303" s="41" t="n"/>
      <c r="F303" s="61" t="n"/>
      <c r="G303" s="55">
        <f>IF(COUNTA(A303:F303)=0,"",IF(NOT(ISNUMBER(A303)),"Falta la fecha",IF(TRIM(B303)="","Elige la tarea",IF(ISNUMBER(MATCH(TRIM(B303),TaskNames,0)),"OK","Tarea no válida"))))</f>
        <v/>
      </c>
      <c r="H303" s="60">
        <f>IF(G303="OK",1,0)</f>
        <v/>
      </c>
      <c r="I303" s="60">
        <f>IF(H303=1,MATCH(TRIM(B303),TaskNames,0),0)</f>
        <v/>
      </c>
      <c r="J303" s="60">
        <f>IF(H303=1,IF(UPPER(TRIM(F303))="REPASADO",0,1),0)</f>
        <v/>
      </c>
    </row>
    <row r="304">
      <c r="A304" s="32" t="n"/>
      <c r="B304" s="41" t="n"/>
      <c r="C304" s="41" t="n"/>
      <c r="D304" s="41" t="n"/>
      <c r="E304" s="41" t="n"/>
      <c r="F304" s="61" t="n"/>
      <c r="G304" s="55">
        <f>IF(COUNTA(A304:F304)=0,"",IF(NOT(ISNUMBER(A304)),"Falta la fecha",IF(TRIM(B304)="","Elige la tarea",IF(ISNUMBER(MATCH(TRIM(B304),TaskNames,0)),"OK","Tarea no válida"))))</f>
        <v/>
      </c>
      <c r="H304" s="60">
        <f>IF(G304="OK",1,0)</f>
        <v/>
      </c>
      <c r="I304" s="60">
        <f>IF(H304=1,MATCH(TRIM(B304),TaskNames,0),0)</f>
        <v/>
      </c>
      <c r="J304" s="60">
        <f>IF(H304=1,IF(UPPER(TRIM(F304))="REPASADO",0,1),0)</f>
        <v/>
      </c>
    </row>
    <row r="305">
      <c r="A305" s="32" t="n"/>
      <c r="B305" s="41" t="n"/>
      <c r="C305" s="41" t="n"/>
      <c r="D305" s="41" t="n"/>
      <c r="E305" s="41" t="n"/>
      <c r="F305" s="61" t="n"/>
      <c r="G305" s="55">
        <f>IF(COUNTA(A305:F305)=0,"",IF(NOT(ISNUMBER(A305)),"Falta la fecha",IF(TRIM(B305)="","Elige la tarea",IF(ISNUMBER(MATCH(TRIM(B305),TaskNames,0)),"OK","Tarea no válida"))))</f>
        <v/>
      </c>
      <c r="H305" s="60">
        <f>IF(G305="OK",1,0)</f>
        <v/>
      </c>
      <c r="I305" s="60">
        <f>IF(H305=1,MATCH(TRIM(B305),TaskNames,0),0)</f>
        <v/>
      </c>
      <c r="J305" s="60">
        <f>IF(H305=1,IF(UPPER(TRIM(F305))="REPASADO",0,1),0)</f>
        <v/>
      </c>
    </row>
    <row r="306">
      <c r="A306" s="32" t="n"/>
      <c r="B306" s="41" t="n"/>
      <c r="C306" s="41" t="n"/>
      <c r="D306" s="41" t="n"/>
      <c r="E306" s="41" t="n"/>
      <c r="F306" s="61" t="n"/>
      <c r="G306" s="55">
        <f>IF(COUNTA(A306:F306)=0,"",IF(NOT(ISNUMBER(A306)),"Falta la fecha",IF(TRIM(B306)="","Elige la tarea",IF(ISNUMBER(MATCH(TRIM(B306),TaskNames,0)),"OK","Tarea no válida"))))</f>
        <v/>
      </c>
      <c r="H306" s="60">
        <f>IF(G306="OK",1,0)</f>
        <v/>
      </c>
      <c r="I306" s="60">
        <f>IF(H306=1,MATCH(TRIM(B306),TaskNames,0),0)</f>
        <v/>
      </c>
      <c r="J306" s="60">
        <f>IF(H306=1,IF(UPPER(TRIM(F306))="REPASADO",0,1),0)</f>
        <v/>
      </c>
    </row>
    <row r="307">
      <c r="A307" s="32" t="n"/>
      <c r="B307" s="41" t="n"/>
      <c r="C307" s="41" t="n"/>
      <c r="D307" s="41" t="n"/>
      <c r="E307" s="41" t="n"/>
      <c r="F307" s="61" t="n"/>
      <c r="G307" s="55">
        <f>IF(COUNTA(A307:F307)=0,"",IF(NOT(ISNUMBER(A307)),"Falta la fecha",IF(TRIM(B307)="","Elige la tarea",IF(ISNUMBER(MATCH(TRIM(B307),TaskNames,0)),"OK","Tarea no válida"))))</f>
        <v/>
      </c>
      <c r="H307" s="60">
        <f>IF(G307="OK",1,0)</f>
        <v/>
      </c>
      <c r="I307" s="60">
        <f>IF(H307=1,MATCH(TRIM(B307),TaskNames,0),0)</f>
        <v/>
      </c>
      <c r="J307" s="60">
        <f>IF(H307=1,IF(UPPER(TRIM(F307))="REPASADO",0,1),0)</f>
        <v/>
      </c>
    </row>
    <row r="308">
      <c r="A308" s="32" t="n"/>
      <c r="B308" s="41" t="n"/>
      <c r="C308" s="41" t="n"/>
      <c r="D308" s="41" t="n"/>
      <c r="E308" s="41" t="n"/>
      <c r="F308" s="61" t="n"/>
      <c r="G308" s="55">
        <f>IF(COUNTA(A308:F308)=0,"",IF(NOT(ISNUMBER(A308)),"Falta la fecha",IF(TRIM(B308)="","Elige la tarea",IF(ISNUMBER(MATCH(TRIM(B308),TaskNames,0)),"OK","Tarea no válida"))))</f>
        <v/>
      </c>
      <c r="H308" s="60">
        <f>IF(G308="OK",1,0)</f>
        <v/>
      </c>
      <c r="I308" s="60">
        <f>IF(H308=1,MATCH(TRIM(B308),TaskNames,0),0)</f>
        <v/>
      </c>
      <c r="J308" s="60">
        <f>IF(H308=1,IF(UPPER(TRIM(F308))="REPASADO",0,1),0)</f>
        <v/>
      </c>
    </row>
    <row r="309">
      <c r="A309" s="32" t="n"/>
      <c r="B309" s="41" t="n"/>
      <c r="C309" s="41" t="n"/>
      <c r="D309" s="41" t="n"/>
      <c r="E309" s="41" t="n"/>
      <c r="F309" s="61" t="n"/>
      <c r="G309" s="55">
        <f>IF(COUNTA(A309:F309)=0,"",IF(NOT(ISNUMBER(A309)),"Falta la fecha",IF(TRIM(B309)="","Elige la tarea",IF(ISNUMBER(MATCH(TRIM(B309),TaskNames,0)),"OK","Tarea no válida"))))</f>
        <v/>
      </c>
      <c r="H309" s="60">
        <f>IF(G309="OK",1,0)</f>
        <v/>
      </c>
      <c r="I309" s="60">
        <f>IF(H309=1,MATCH(TRIM(B309),TaskNames,0),0)</f>
        <v/>
      </c>
      <c r="J309" s="60">
        <f>IF(H309=1,IF(UPPER(TRIM(F309))="REPASADO",0,1),0)</f>
        <v/>
      </c>
    </row>
    <row r="310">
      <c r="A310" s="32" t="n"/>
      <c r="B310" s="41" t="n"/>
      <c r="C310" s="41" t="n"/>
      <c r="D310" s="41" t="n"/>
      <c r="E310" s="41" t="n"/>
      <c r="F310" s="61" t="n"/>
      <c r="G310" s="55">
        <f>IF(COUNTA(A310:F310)=0,"",IF(NOT(ISNUMBER(A310)),"Falta la fecha",IF(TRIM(B310)="","Elige la tarea",IF(ISNUMBER(MATCH(TRIM(B310),TaskNames,0)),"OK","Tarea no válida"))))</f>
        <v/>
      </c>
      <c r="H310" s="60">
        <f>IF(G310="OK",1,0)</f>
        <v/>
      </c>
      <c r="I310" s="60">
        <f>IF(H310=1,MATCH(TRIM(B310),TaskNames,0),0)</f>
        <v/>
      </c>
      <c r="J310" s="60">
        <f>IF(H310=1,IF(UPPER(TRIM(F310))="REPASADO",0,1),0)</f>
        <v/>
      </c>
    </row>
    <row r="311">
      <c r="A311" s="32" t="n"/>
      <c r="B311" s="41" t="n"/>
      <c r="C311" s="41" t="n"/>
      <c r="D311" s="41" t="n"/>
      <c r="E311" s="41" t="n"/>
      <c r="F311" s="61" t="n"/>
      <c r="G311" s="55">
        <f>IF(COUNTA(A311:F311)=0,"",IF(NOT(ISNUMBER(A311)),"Falta la fecha",IF(TRIM(B311)="","Elige la tarea",IF(ISNUMBER(MATCH(TRIM(B311),TaskNames,0)),"OK","Tarea no válida"))))</f>
        <v/>
      </c>
      <c r="H311" s="60">
        <f>IF(G311="OK",1,0)</f>
        <v/>
      </c>
      <c r="I311" s="60">
        <f>IF(H311=1,MATCH(TRIM(B311),TaskNames,0),0)</f>
        <v/>
      </c>
      <c r="J311" s="60">
        <f>IF(H311=1,IF(UPPER(TRIM(F311))="REPASADO",0,1),0)</f>
        <v/>
      </c>
    </row>
    <row r="312">
      <c r="A312" s="32" t="n"/>
      <c r="B312" s="41" t="n"/>
      <c r="C312" s="41" t="n"/>
      <c r="D312" s="41" t="n"/>
      <c r="E312" s="41" t="n"/>
      <c r="F312" s="61" t="n"/>
      <c r="G312" s="55">
        <f>IF(COUNTA(A312:F312)=0,"",IF(NOT(ISNUMBER(A312)),"Falta la fecha",IF(TRIM(B312)="","Elige la tarea",IF(ISNUMBER(MATCH(TRIM(B312),TaskNames,0)),"OK","Tarea no válida"))))</f>
        <v/>
      </c>
      <c r="H312" s="60">
        <f>IF(G312="OK",1,0)</f>
        <v/>
      </c>
      <c r="I312" s="60">
        <f>IF(H312=1,MATCH(TRIM(B312),TaskNames,0),0)</f>
        <v/>
      </c>
      <c r="J312" s="60">
        <f>IF(H312=1,IF(UPPER(TRIM(F312))="REPASADO",0,1),0)</f>
        <v/>
      </c>
    </row>
    <row r="313">
      <c r="A313" s="32" t="n"/>
      <c r="B313" s="41" t="n"/>
      <c r="C313" s="41" t="n"/>
      <c r="D313" s="41" t="n"/>
      <c r="E313" s="41" t="n"/>
      <c r="F313" s="61" t="n"/>
      <c r="G313" s="55">
        <f>IF(COUNTA(A313:F313)=0,"",IF(NOT(ISNUMBER(A313)),"Falta la fecha",IF(TRIM(B313)="","Elige la tarea",IF(ISNUMBER(MATCH(TRIM(B313),TaskNames,0)),"OK","Tarea no válida"))))</f>
        <v/>
      </c>
      <c r="H313" s="60">
        <f>IF(G313="OK",1,0)</f>
        <v/>
      </c>
      <c r="I313" s="60">
        <f>IF(H313=1,MATCH(TRIM(B313),TaskNames,0),0)</f>
        <v/>
      </c>
      <c r="J313" s="60">
        <f>IF(H313=1,IF(UPPER(TRIM(F313))="REPASADO",0,1),0)</f>
        <v/>
      </c>
    </row>
    <row r="314">
      <c r="A314" s="32" t="n"/>
      <c r="B314" s="41" t="n"/>
      <c r="C314" s="41" t="n"/>
      <c r="D314" s="41" t="n"/>
      <c r="E314" s="41" t="n"/>
      <c r="F314" s="61" t="n"/>
      <c r="G314" s="55">
        <f>IF(COUNTA(A314:F314)=0,"",IF(NOT(ISNUMBER(A314)),"Falta la fecha",IF(TRIM(B314)="","Elige la tarea",IF(ISNUMBER(MATCH(TRIM(B314),TaskNames,0)),"OK","Tarea no válida"))))</f>
        <v/>
      </c>
      <c r="H314" s="60">
        <f>IF(G314="OK",1,0)</f>
        <v/>
      </c>
      <c r="I314" s="60">
        <f>IF(H314=1,MATCH(TRIM(B314),TaskNames,0),0)</f>
        <v/>
      </c>
      <c r="J314" s="60">
        <f>IF(H314=1,IF(UPPER(TRIM(F314))="REPASADO",0,1),0)</f>
        <v/>
      </c>
    </row>
    <row r="315">
      <c r="A315" s="32" t="n"/>
      <c r="B315" s="41" t="n"/>
      <c r="C315" s="41" t="n"/>
      <c r="D315" s="41" t="n"/>
      <c r="E315" s="41" t="n"/>
      <c r="F315" s="61" t="n"/>
      <c r="G315" s="55">
        <f>IF(COUNTA(A315:F315)=0,"",IF(NOT(ISNUMBER(A315)),"Falta la fecha",IF(TRIM(B315)="","Elige la tarea",IF(ISNUMBER(MATCH(TRIM(B315),TaskNames,0)),"OK","Tarea no válida"))))</f>
        <v/>
      </c>
      <c r="H315" s="60">
        <f>IF(G315="OK",1,0)</f>
        <v/>
      </c>
      <c r="I315" s="60">
        <f>IF(H315=1,MATCH(TRIM(B315),TaskNames,0),0)</f>
        <v/>
      </c>
      <c r="J315" s="60">
        <f>IF(H315=1,IF(UPPER(TRIM(F315))="REPASADO",0,1),0)</f>
        <v/>
      </c>
    </row>
    <row r="316">
      <c r="A316" s="32" t="n"/>
      <c r="B316" s="41" t="n"/>
      <c r="C316" s="41" t="n"/>
      <c r="D316" s="41" t="n"/>
      <c r="E316" s="41" t="n"/>
      <c r="F316" s="61" t="n"/>
      <c r="G316" s="55">
        <f>IF(COUNTA(A316:F316)=0,"",IF(NOT(ISNUMBER(A316)),"Falta la fecha",IF(TRIM(B316)="","Elige la tarea",IF(ISNUMBER(MATCH(TRIM(B316),TaskNames,0)),"OK","Tarea no válida"))))</f>
        <v/>
      </c>
      <c r="H316" s="60">
        <f>IF(G316="OK",1,0)</f>
        <v/>
      </c>
      <c r="I316" s="60">
        <f>IF(H316=1,MATCH(TRIM(B316),TaskNames,0),0)</f>
        <v/>
      </c>
      <c r="J316" s="60">
        <f>IF(H316=1,IF(UPPER(TRIM(F316))="REPASADO",0,1),0)</f>
        <v/>
      </c>
    </row>
    <row r="317">
      <c r="A317" s="32" t="n"/>
      <c r="B317" s="41" t="n"/>
      <c r="C317" s="41" t="n"/>
      <c r="D317" s="41" t="n"/>
      <c r="E317" s="41" t="n"/>
      <c r="F317" s="61" t="n"/>
      <c r="G317" s="55">
        <f>IF(COUNTA(A317:F317)=0,"",IF(NOT(ISNUMBER(A317)),"Falta la fecha",IF(TRIM(B317)="","Elige la tarea",IF(ISNUMBER(MATCH(TRIM(B317),TaskNames,0)),"OK","Tarea no válida"))))</f>
        <v/>
      </c>
      <c r="H317" s="60">
        <f>IF(G317="OK",1,0)</f>
        <v/>
      </c>
      <c r="I317" s="60">
        <f>IF(H317=1,MATCH(TRIM(B317),TaskNames,0),0)</f>
        <v/>
      </c>
      <c r="J317" s="60">
        <f>IF(H317=1,IF(UPPER(TRIM(F317))="REPASADO",0,1),0)</f>
        <v/>
      </c>
    </row>
    <row r="318">
      <c r="A318" s="32" t="n"/>
      <c r="B318" s="41" t="n"/>
      <c r="C318" s="41" t="n"/>
      <c r="D318" s="41" t="n"/>
      <c r="E318" s="41" t="n"/>
      <c r="F318" s="61" t="n"/>
      <c r="G318" s="55">
        <f>IF(COUNTA(A318:F318)=0,"",IF(NOT(ISNUMBER(A318)),"Falta la fecha",IF(TRIM(B318)="","Elige la tarea",IF(ISNUMBER(MATCH(TRIM(B318),TaskNames,0)),"OK","Tarea no válida"))))</f>
        <v/>
      </c>
      <c r="H318" s="60">
        <f>IF(G318="OK",1,0)</f>
        <v/>
      </c>
      <c r="I318" s="60">
        <f>IF(H318=1,MATCH(TRIM(B318),TaskNames,0),0)</f>
        <v/>
      </c>
      <c r="J318" s="60">
        <f>IF(H318=1,IF(UPPER(TRIM(F318))="REPASADO",0,1),0)</f>
        <v/>
      </c>
    </row>
    <row r="319">
      <c r="A319" s="32" t="n"/>
      <c r="B319" s="41" t="n"/>
      <c r="C319" s="41" t="n"/>
      <c r="D319" s="41" t="n"/>
      <c r="E319" s="41" t="n"/>
      <c r="F319" s="61" t="n"/>
      <c r="G319" s="55">
        <f>IF(COUNTA(A319:F319)=0,"",IF(NOT(ISNUMBER(A319)),"Falta la fecha",IF(TRIM(B319)="","Elige la tarea",IF(ISNUMBER(MATCH(TRIM(B319),TaskNames,0)),"OK","Tarea no válida"))))</f>
        <v/>
      </c>
      <c r="H319" s="60">
        <f>IF(G319="OK",1,0)</f>
        <v/>
      </c>
      <c r="I319" s="60">
        <f>IF(H319=1,MATCH(TRIM(B319),TaskNames,0),0)</f>
        <v/>
      </c>
      <c r="J319" s="60">
        <f>IF(H319=1,IF(UPPER(TRIM(F319))="REPASADO",0,1),0)</f>
        <v/>
      </c>
    </row>
    <row r="320">
      <c r="A320" s="32" t="n"/>
      <c r="B320" s="41" t="n"/>
      <c r="C320" s="41" t="n"/>
      <c r="D320" s="41" t="n"/>
      <c r="E320" s="41" t="n"/>
      <c r="F320" s="61" t="n"/>
      <c r="G320" s="55">
        <f>IF(COUNTA(A320:F320)=0,"",IF(NOT(ISNUMBER(A320)),"Falta la fecha",IF(TRIM(B320)="","Elige la tarea",IF(ISNUMBER(MATCH(TRIM(B320),TaskNames,0)),"OK","Tarea no válida"))))</f>
        <v/>
      </c>
      <c r="H320" s="60">
        <f>IF(G320="OK",1,0)</f>
        <v/>
      </c>
      <c r="I320" s="60">
        <f>IF(H320=1,MATCH(TRIM(B320),TaskNames,0),0)</f>
        <v/>
      </c>
      <c r="J320" s="60">
        <f>IF(H320=1,IF(UPPER(TRIM(F320))="REPASADO",0,1),0)</f>
        <v/>
      </c>
    </row>
    <row r="321">
      <c r="A321" s="32" t="n"/>
      <c r="B321" s="41" t="n"/>
      <c r="C321" s="41" t="n"/>
      <c r="D321" s="41" t="n"/>
      <c r="E321" s="41" t="n"/>
      <c r="F321" s="61" t="n"/>
      <c r="G321" s="55">
        <f>IF(COUNTA(A321:F321)=0,"",IF(NOT(ISNUMBER(A321)),"Falta la fecha",IF(TRIM(B321)="","Elige la tarea",IF(ISNUMBER(MATCH(TRIM(B321),TaskNames,0)),"OK","Tarea no válida"))))</f>
        <v/>
      </c>
      <c r="H321" s="60">
        <f>IF(G321="OK",1,0)</f>
        <v/>
      </c>
      <c r="I321" s="60">
        <f>IF(H321=1,MATCH(TRIM(B321),TaskNames,0),0)</f>
        <v/>
      </c>
      <c r="J321" s="60">
        <f>IF(H321=1,IF(UPPER(TRIM(F321))="REPASADO",0,1),0)</f>
        <v/>
      </c>
    </row>
    <row r="322">
      <c r="A322" s="32" t="n"/>
      <c r="B322" s="41" t="n"/>
      <c r="C322" s="41" t="n"/>
      <c r="D322" s="41" t="n"/>
      <c r="E322" s="41" t="n"/>
      <c r="F322" s="61" t="n"/>
      <c r="G322" s="55">
        <f>IF(COUNTA(A322:F322)=0,"",IF(NOT(ISNUMBER(A322)),"Falta la fecha",IF(TRIM(B322)="","Elige la tarea",IF(ISNUMBER(MATCH(TRIM(B322),TaskNames,0)),"OK","Tarea no válida"))))</f>
        <v/>
      </c>
      <c r="H322" s="60">
        <f>IF(G322="OK",1,0)</f>
        <v/>
      </c>
      <c r="I322" s="60">
        <f>IF(H322=1,MATCH(TRIM(B322),TaskNames,0),0)</f>
        <v/>
      </c>
      <c r="J322" s="60">
        <f>IF(H322=1,IF(UPPER(TRIM(F322))="REPASADO",0,1),0)</f>
        <v/>
      </c>
    </row>
    <row r="323">
      <c r="A323" s="32" t="n"/>
      <c r="B323" s="41" t="n"/>
      <c r="C323" s="41" t="n"/>
      <c r="D323" s="41" t="n"/>
      <c r="E323" s="41" t="n"/>
      <c r="F323" s="61" t="n"/>
      <c r="G323" s="55">
        <f>IF(COUNTA(A323:F323)=0,"",IF(NOT(ISNUMBER(A323)),"Falta la fecha",IF(TRIM(B323)="","Elige la tarea",IF(ISNUMBER(MATCH(TRIM(B323),TaskNames,0)),"OK","Tarea no válida"))))</f>
        <v/>
      </c>
      <c r="H323" s="60">
        <f>IF(G323="OK",1,0)</f>
        <v/>
      </c>
      <c r="I323" s="60">
        <f>IF(H323=1,MATCH(TRIM(B323),TaskNames,0),0)</f>
        <v/>
      </c>
      <c r="J323" s="60">
        <f>IF(H323=1,IF(UPPER(TRIM(F323))="REPASADO",0,1),0)</f>
        <v/>
      </c>
    </row>
    <row r="324">
      <c r="A324" s="32" t="n"/>
      <c r="B324" s="41" t="n"/>
      <c r="C324" s="41" t="n"/>
      <c r="D324" s="41" t="n"/>
      <c r="E324" s="41" t="n"/>
      <c r="F324" s="61" t="n"/>
      <c r="G324" s="55">
        <f>IF(COUNTA(A324:F324)=0,"",IF(NOT(ISNUMBER(A324)),"Falta la fecha",IF(TRIM(B324)="","Elige la tarea",IF(ISNUMBER(MATCH(TRIM(B324),TaskNames,0)),"OK","Tarea no válida"))))</f>
        <v/>
      </c>
      <c r="H324" s="60">
        <f>IF(G324="OK",1,0)</f>
        <v/>
      </c>
      <c r="I324" s="60">
        <f>IF(H324=1,MATCH(TRIM(B324),TaskNames,0),0)</f>
        <v/>
      </c>
      <c r="J324" s="60">
        <f>IF(H324=1,IF(UPPER(TRIM(F324))="REPASADO",0,1),0)</f>
        <v/>
      </c>
    </row>
    <row r="325">
      <c r="A325" s="32" t="n"/>
      <c r="B325" s="41" t="n"/>
      <c r="C325" s="41" t="n"/>
      <c r="D325" s="41" t="n"/>
      <c r="E325" s="41" t="n"/>
      <c r="F325" s="61" t="n"/>
      <c r="G325" s="55">
        <f>IF(COUNTA(A325:F325)=0,"",IF(NOT(ISNUMBER(A325)),"Falta la fecha",IF(TRIM(B325)="","Elige la tarea",IF(ISNUMBER(MATCH(TRIM(B325),TaskNames,0)),"OK","Tarea no válida"))))</f>
        <v/>
      </c>
      <c r="H325" s="60">
        <f>IF(G325="OK",1,0)</f>
        <v/>
      </c>
      <c r="I325" s="60">
        <f>IF(H325=1,MATCH(TRIM(B325),TaskNames,0),0)</f>
        <v/>
      </c>
      <c r="J325" s="60">
        <f>IF(H325=1,IF(UPPER(TRIM(F325))="REPASADO",0,1),0)</f>
        <v/>
      </c>
    </row>
    <row r="326">
      <c r="A326" s="32" t="n"/>
      <c r="B326" s="41" t="n"/>
      <c r="C326" s="41" t="n"/>
      <c r="D326" s="41" t="n"/>
      <c r="E326" s="41" t="n"/>
      <c r="F326" s="61" t="n"/>
      <c r="G326" s="55">
        <f>IF(COUNTA(A326:F326)=0,"",IF(NOT(ISNUMBER(A326)),"Falta la fecha",IF(TRIM(B326)="","Elige la tarea",IF(ISNUMBER(MATCH(TRIM(B326),TaskNames,0)),"OK","Tarea no válida"))))</f>
        <v/>
      </c>
      <c r="H326" s="60">
        <f>IF(G326="OK",1,0)</f>
        <v/>
      </c>
      <c r="I326" s="60">
        <f>IF(H326=1,MATCH(TRIM(B326),TaskNames,0),0)</f>
        <v/>
      </c>
      <c r="J326" s="60">
        <f>IF(H326=1,IF(UPPER(TRIM(F326))="REPASADO",0,1),0)</f>
        <v/>
      </c>
    </row>
    <row r="327">
      <c r="A327" s="32" t="n"/>
      <c r="B327" s="41" t="n"/>
      <c r="C327" s="41" t="n"/>
      <c r="D327" s="41" t="n"/>
      <c r="E327" s="41" t="n"/>
      <c r="F327" s="61" t="n"/>
      <c r="G327" s="55">
        <f>IF(COUNTA(A327:F327)=0,"",IF(NOT(ISNUMBER(A327)),"Falta la fecha",IF(TRIM(B327)="","Elige la tarea",IF(ISNUMBER(MATCH(TRIM(B327),TaskNames,0)),"OK","Tarea no válida"))))</f>
        <v/>
      </c>
      <c r="H327" s="60">
        <f>IF(G327="OK",1,0)</f>
        <v/>
      </c>
      <c r="I327" s="60">
        <f>IF(H327=1,MATCH(TRIM(B327),TaskNames,0),0)</f>
        <v/>
      </c>
      <c r="J327" s="60">
        <f>IF(H327=1,IF(UPPER(TRIM(F327))="REPASADO",0,1),0)</f>
        <v/>
      </c>
    </row>
    <row r="328">
      <c r="A328" s="32" t="n"/>
      <c r="B328" s="41" t="n"/>
      <c r="C328" s="41" t="n"/>
      <c r="D328" s="41" t="n"/>
      <c r="E328" s="41" t="n"/>
      <c r="F328" s="61" t="n"/>
      <c r="G328" s="55">
        <f>IF(COUNTA(A328:F328)=0,"",IF(NOT(ISNUMBER(A328)),"Falta la fecha",IF(TRIM(B328)="","Elige la tarea",IF(ISNUMBER(MATCH(TRIM(B328),TaskNames,0)),"OK","Tarea no válida"))))</f>
        <v/>
      </c>
      <c r="H328" s="60">
        <f>IF(G328="OK",1,0)</f>
        <v/>
      </c>
      <c r="I328" s="60">
        <f>IF(H328=1,MATCH(TRIM(B328),TaskNames,0),0)</f>
        <v/>
      </c>
      <c r="J328" s="60">
        <f>IF(H328=1,IF(UPPER(TRIM(F328))="REPASADO",0,1),0)</f>
        <v/>
      </c>
    </row>
    <row r="329">
      <c r="A329" s="32" t="n"/>
      <c r="B329" s="41" t="n"/>
      <c r="C329" s="41" t="n"/>
      <c r="D329" s="41" t="n"/>
      <c r="E329" s="41" t="n"/>
      <c r="F329" s="61" t="n"/>
      <c r="G329" s="55">
        <f>IF(COUNTA(A329:F329)=0,"",IF(NOT(ISNUMBER(A329)),"Falta la fecha",IF(TRIM(B329)="","Elige la tarea",IF(ISNUMBER(MATCH(TRIM(B329),TaskNames,0)),"OK","Tarea no válida"))))</f>
        <v/>
      </c>
      <c r="H329" s="60">
        <f>IF(G329="OK",1,0)</f>
        <v/>
      </c>
      <c r="I329" s="60">
        <f>IF(H329=1,MATCH(TRIM(B329),TaskNames,0),0)</f>
        <v/>
      </c>
      <c r="J329" s="60">
        <f>IF(H329=1,IF(UPPER(TRIM(F329))="REPASADO",0,1),0)</f>
        <v/>
      </c>
    </row>
    <row r="330">
      <c r="A330" s="32" t="n"/>
      <c r="B330" s="41" t="n"/>
      <c r="C330" s="41" t="n"/>
      <c r="D330" s="41" t="n"/>
      <c r="E330" s="41" t="n"/>
      <c r="F330" s="61" t="n"/>
      <c r="G330" s="55">
        <f>IF(COUNTA(A330:F330)=0,"",IF(NOT(ISNUMBER(A330)),"Falta la fecha",IF(TRIM(B330)="","Elige la tarea",IF(ISNUMBER(MATCH(TRIM(B330),TaskNames,0)),"OK","Tarea no válida"))))</f>
        <v/>
      </c>
      <c r="H330" s="60">
        <f>IF(G330="OK",1,0)</f>
        <v/>
      </c>
      <c r="I330" s="60">
        <f>IF(H330=1,MATCH(TRIM(B330),TaskNames,0),0)</f>
        <v/>
      </c>
      <c r="J330" s="60">
        <f>IF(H330=1,IF(UPPER(TRIM(F330))="REPASADO",0,1),0)</f>
        <v/>
      </c>
    </row>
    <row r="331">
      <c r="A331" s="32" t="n"/>
      <c r="B331" s="41" t="n"/>
      <c r="C331" s="41" t="n"/>
      <c r="D331" s="41" t="n"/>
      <c r="E331" s="41" t="n"/>
      <c r="F331" s="61" t="n"/>
      <c r="G331" s="55">
        <f>IF(COUNTA(A331:F331)=0,"",IF(NOT(ISNUMBER(A331)),"Falta la fecha",IF(TRIM(B331)="","Elige la tarea",IF(ISNUMBER(MATCH(TRIM(B331),TaskNames,0)),"OK","Tarea no válida"))))</f>
        <v/>
      </c>
      <c r="H331" s="60">
        <f>IF(G331="OK",1,0)</f>
        <v/>
      </c>
      <c r="I331" s="60">
        <f>IF(H331=1,MATCH(TRIM(B331),TaskNames,0),0)</f>
        <v/>
      </c>
      <c r="J331" s="60">
        <f>IF(H331=1,IF(UPPER(TRIM(F331))="REPASADO",0,1),0)</f>
        <v/>
      </c>
    </row>
    <row r="332">
      <c r="A332" s="32" t="n"/>
      <c r="B332" s="41" t="n"/>
      <c r="C332" s="41" t="n"/>
      <c r="D332" s="41" t="n"/>
      <c r="E332" s="41" t="n"/>
      <c r="F332" s="61" t="n"/>
      <c r="G332" s="55">
        <f>IF(COUNTA(A332:F332)=0,"",IF(NOT(ISNUMBER(A332)),"Falta la fecha",IF(TRIM(B332)="","Elige la tarea",IF(ISNUMBER(MATCH(TRIM(B332),TaskNames,0)),"OK","Tarea no válida"))))</f>
        <v/>
      </c>
      <c r="H332" s="60">
        <f>IF(G332="OK",1,0)</f>
        <v/>
      </c>
      <c r="I332" s="60">
        <f>IF(H332=1,MATCH(TRIM(B332),TaskNames,0),0)</f>
        <v/>
      </c>
      <c r="J332" s="60">
        <f>IF(H332=1,IF(UPPER(TRIM(F332))="REPASADO",0,1),0)</f>
        <v/>
      </c>
    </row>
    <row r="333">
      <c r="A333" s="32" t="n"/>
      <c r="B333" s="41" t="n"/>
      <c r="C333" s="41" t="n"/>
      <c r="D333" s="41" t="n"/>
      <c r="E333" s="41" t="n"/>
      <c r="F333" s="61" t="n"/>
      <c r="G333" s="55">
        <f>IF(COUNTA(A333:F333)=0,"",IF(NOT(ISNUMBER(A333)),"Falta la fecha",IF(TRIM(B333)="","Elige la tarea",IF(ISNUMBER(MATCH(TRIM(B333),TaskNames,0)),"OK","Tarea no válida"))))</f>
        <v/>
      </c>
      <c r="H333" s="60">
        <f>IF(G333="OK",1,0)</f>
        <v/>
      </c>
      <c r="I333" s="60">
        <f>IF(H333=1,MATCH(TRIM(B333),TaskNames,0),0)</f>
        <v/>
      </c>
      <c r="J333" s="60">
        <f>IF(H333=1,IF(UPPER(TRIM(F333))="REPASADO",0,1),0)</f>
        <v/>
      </c>
    </row>
    <row r="334">
      <c r="A334" s="32" t="n"/>
      <c r="B334" s="41" t="n"/>
      <c r="C334" s="41" t="n"/>
      <c r="D334" s="41" t="n"/>
      <c r="E334" s="41" t="n"/>
      <c r="F334" s="61" t="n"/>
      <c r="G334" s="55">
        <f>IF(COUNTA(A334:F334)=0,"",IF(NOT(ISNUMBER(A334)),"Falta la fecha",IF(TRIM(B334)="","Elige la tarea",IF(ISNUMBER(MATCH(TRIM(B334),TaskNames,0)),"OK","Tarea no válida"))))</f>
        <v/>
      </c>
      <c r="H334" s="60">
        <f>IF(G334="OK",1,0)</f>
        <v/>
      </c>
      <c r="I334" s="60">
        <f>IF(H334=1,MATCH(TRIM(B334),TaskNames,0),0)</f>
        <v/>
      </c>
      <c r="J334" s="60">
        <f>IF(H334=1,IF(UPPER(TRIM(F334))="REPASADO",0,1),0)</f>
        <v/>
      </c>
    </row>
    <row r="335">
      <c r="A335" s="32" t="n"/>
      <c r="B335" s="41" t="n"/>
      <c r="C335" s="41" t="n"/>
      <c r="D335" s="41" t="n"/>
      <c r="E335" s="41" t="n"/>
      <c r="F335" s="61" t="n"/>
      <c r="G335" s="55">
        <f>IF(COUNTA(A335:F335)=0,"",IF(NOT(ISNUMBER(A335)),"Falta la fecha",IF(TRIM(B335)="","Elige la tarea",IF(ISNUMBER(MATCH(TRIM(B335),TaskNames,0)),"OK","Tarea no válida"))))</f>
        <v/>
      </c>
      <c r="H335" s="60">
        <f>IF(G335="OK",1,0)</f>
        <v/>
      </c>
      <c r="I335" s="60">
        <f>IF(H335=1,MATCH(TRIM(B335),TaskNames,0),0)</f>
        <v/>
      </c>
      <c r="J335" s="60">
        <f>IF(H335=1,IF(UPPER(TRIM(F335))="REPASADO",0,1),0)</f>
        <v/>
      </c>
    </row>
    <row r="336">
      <c r="A336" s="32" t="n"/>
      <c r="B336" s="41" t="n"/>
      <c r="C336" s="41" t="n"/>
      <c r="D336" s="41" t="n"/>
      <c r="E336" s="41" t="n"/>
      <c r="F336" s="61" t="n"/>
      <c r="G336" s="55">
        <f>IF(COUNTA(A336:F336)=0,"",IF(NOT(ISNUMBER(A336)),"Falta la fecha",IF(TRIM(B336)="","Elige la tarea",IF(ISNUMBER(MATCH(TRIM(B336),TaskNames,0)),"OK","Tarea no válida"))))</f>
        <v/>
      </c>
      <c r="H336" s="60">
        <f>IF(G336="OK",1,0)</f>
        <v/>
      </c>
      <c r="I336" s="60">
        <f>IF(H336=1,MATCH(TRIM(B336),TaskNames,0),0)</f>
        <v/>
      </c>
      <c r="J336" s="60">
        <f>IF(H336=1,IF(UPPER(TRIM(F336))="REPASADO",0,1),0)</f>
        <v/>
      </c>
    </row>
    <row r="337">
      <c r="A337" s="32" t="n"/>
      <c r="B337" s="41" t="n"/>
      <c r="C337" s="41" t="n"/>
      <c r="D337" s="41" t="n"/>
      <c r="E337" s="41" t="n"/>
      <c r="F337" s="61" t="n"/>
      <c r="G337" s="55">
        <f>IF(COUNTA(A337:F337)=0,"",IF(NOT(ISNUMBER(A337)),"Falta la fecha",IF(TRIM(B337)="","Elige la tarea",IF(ISNUMBER(MATCH(TRIM(B337),TaskNames,0)),"OK","Tarea no válida"))))</f>
        <v/>
      </c>
      <c r="H337" s="60">
        <f>IF(G337="OK",1,0)</f>
        <v/>
      </c>
      <c r="I337" s="60">
        <f>IF(H337=1,MATCH(TRIM(B337),TaskNames,0),0)</f>
        <v/>
      </c>
      <c r="J337" s="60">
        <f>IF(H337=1,IF(UPPER(TRIM(F337))="REPASADO",0,1),0)</f>
        <v/>
      </c>
    </row>
    <row r="338">
      <c r="A338" s="32" t="n"/>
      <c r="B338" s="41" t="n"/>
      <c r="C338" s="41" t="n"/>
      <c r="D338" s="41" t="n"/>
      <c r="E338" s="41" t="n"/>
      <c r="F338" s="61" t="n"/>
      <c r="G338" s="55">
        <f>IF(COUNTA(A338:F338)=0,"",IF(NOT(ISNUMBER(A338)),"Falta la fecha",IF(TRIM(B338)="","Elige la tarea",IF(ISNUMBER(MATCH(TRIM(B338),TaskNames,0)),"OK","Tarea no válida"))))</f>
        <v/>
      </c>
      <c r="H338" s="60">
        <f>IF(G338="OK",1,0)</f>
        <v/>
      </c>
      <c r="I338" s="60">
        <f>IF(H338=1,MATCH(TRIM(B338),TaskNames,0),0)</f>
        <v/>
      </c>
      <c r="J338" s="60">
        <f>IF(H338=1,IF(UPPER(TRIM(F338))="REPASADO",0,1),0)</f>
        <v/>
      </c>
    </row>
    <row r="339">
      <c r="A339" s="32" t="n"/>
      <c r="B339" s="41" t="n"/>
      <c r="C339" s="41" t="n"/>
      <c r="D339" s="41" t="n"/>
      <c r="E339" s="41" t="n"/>
      <c r="F339" s="61" t="n"/>
      <c r="G339" s="55">
        <f>IF(COUNTA(A339:F339)=0,"",IF(NOT(ISNUMBER(A339)),"Falta la fecha",IF(TRIM(B339)="","Elige la tarea",IF(ISNUMBER(MATCH(TRIM(B339),TaskNames,0)),"OK","Tarea no válida"))))</f>
        <v/>
      </c>
      <c r="H339" s="60">
        <f>IF(G339="OK",1,0)</f>
        <v/>
      </c>
      <c r="I339" s="60">
        <f>IF(H339=1,MATCH(TRIM(B339),TaskNames,0),0)</f>
        <v/>
      </c>
      <c r="J339" s="60">
        <f>IF(H339=1,IF(UPPER(TRIM(F339))="REPASADO",0,1),0)</f>
        <v/>
      </c>
    </row>
    <row r="340">
      <c r="A340" s="32" t="n"/>
      <c r="B340" s="41" t="n"/>
      <c r="C340" s="41" t="n"/>
      <c r="D340" s="41" t="n"/>
      <c r="E340" s="41" t="n"/>
      <c r="F340" s="61" t="n"/>
      <c r="G340" s="55">
        <f>IF(COUNTA(A340:F340)=0,"",IF(NOT(ISNUMBER(A340)),"Falta la fecha",IF(TRIM(B340)="","Elige la tarea",IF(ISNUMBER(MATCH(TRIM(B340),TaskNames,0)),"OK","Tarea no válida"))))</f>
        <v/>
      </c>
      <c r="H340" s="60">
        <f>IF(G340="OK",1,0)</f>
        <v/>
      </c>
      <c r="I340" s="60">
        <f>IF(H340=1,MATCH(TRIM(B340),TaskNames,0),0)</f>
        <v/>
      </c>
      <c r="J340" s="60">
        <f>IF(H340=1,IF(UPPER(TRIM(F340))="REPASADO",0,1),0)</f>
        <v/>
      </c>
    </row>
    <row r="341">
      <c r="A341" s="32" t="n"/>
      <c r="B341" s="41" t="n"/>
      <c r="C341" s="41" t="n"/>
      <c r="D341" s="41" t="n"/>
      <c r="E341" s="41" t="n"/>
      <c r="F341" s="61" t="n"/>
      <c r="G341" s="55">
        <f>IF(COUNTA(A341:F341)=0,"",IF(NOT(ISNUMBER(A341)),"Falta la fecha",IF(TRIM(B341)="","Elige la tarea",IF(ISNUMBER(MATCH(TRIM(B341),TaskNames,0)),"OK","Tarea no válida"))))</f>
        <v/>
      </c>
      <c r="H341" s="60">
        <f>IF(G341="OK",1,0)</f>
        <v/>
      </c>
      <c r="I341" s="60">
        <f>IF(H341=1,MATCH(TRIM(B341),TaskNames,0),0)</f>
        <v/>
      </c>
      <c r="J341" s="60">
        <f>IF(H341=1,IF(UPPER(TRIM(F341))="REPASADO",0,1),0)</f>
        <v/>
      </c>
    </row>
    <row r="342">
      <c r="A342" s="32" t="n"/>
      <c r="B342" s="41" t="n"/>
      <c r="C342" s="41" t="n"/>
      <c r="D342" s="41" t="n"/>
      <c r="E342" s="41" t="n"/>
      <c r="F342" s="61" t="n"/>
      <c r="G342" s="55">
        <f>IF(COUNTA(A342:F342)=0,"",IF(NOT(ISNUMBER(A342)),"Falta la fecha",IF(TRIM(B342)="","Elige la tarea",IF(ISNUMBER(MATCH(TRIM(B342),TaskNames,0)),"OK","Tarea no válida"))))</f>
        <v/>
      </c>
      <c r="H342" s="60">
        <f>IF(G342="OK",1,0)</f>
        <v/>
      </c>
      <c r="I342" s="60">
        <f>IF(H342=1,MATCH(TRIM(B342),TaskNames,0),0)</f>
        <v/>
      </c>
      <c r="J342" s="60">
        <f>IF(H342=1,IF(UPPER(TRIM(F342))="REPASADO",0,1),0)</f>
        <v/>
      </c>
    </row>
    <row r="343">
      <c r="A343" s="32" t="n"/>
      <c r="B343" s="41" t="n"/>
      <c r="C343" s="41" t="n"/>
      <c r="D343" s="41" t="n"/>
      <c r="E343" s="41" t="n"/>
      <c r="F343" s="61" t="n"/>
      <c r="G343" s="55">
        <f>IF(COUNTA(A343:F343)=0,"",IF(NOT(ISNUMBER(A343)),"Falta la fecha",IF(TRIM(B343)="","Elige la tarea",IF(ISNUMBER(MATCH(TRIM(B343),TaskNames,0)),"OK","Tarea no válida"))))</f>
        <v/>
      </c>
      <c r="H343" s="60">
        <f>IF(G343="OK",1,0)</f>
        <v/>
      </c>
      <c r="I343" s="60">
        <f>IF(H343=1,MATCH(TRIM(B343),TaskNames,0),0)</f>
        <v/>
      </c>
      <c r="J343" s="60">
        <f>IF(H343=1,IF(UPPER(TRIM(F343))="REPASADO",0,1),0)</f>
        <v/>
      </c>
    </row>
    <row r="344">
      <c r="A344" s="32" t="n"/>
      <c r="B344" s="41" t="n"/>
      <c r="C344" s="41" t="n"/>
      <c r="D344" s="41" t="n"/>
      <c r="E344" s="41" t="n"/>
      <c r="F344" s="61" t="n"/>
      <c r="G344" s="55">
        <f>IF(COUNTA(A344:F344)=0,"",IF(NOT(ISNUMBER(A344)),"Falta la fecha",IF(TRIM(B344)="","Elige la tarea",IF(ISNUMBER(MATCH(TRIM(B344),TaskNames,0)),"OK","Tarea no válida"))))</f>
        <v/>
      </c>
      <c r="H344" s="60">
        <f>IF(G344="OK",1,0)</f>
        <v/>
      </c>
      <c r="I344" s="60">
        <f>IF(H344=1,MATCH(TRIM(B344),TaskNames,0),0)</f>
        <v/>
      </c>
      <c r="J344" s="60">
        <f>IF(H344=1,IF(UPPER(TRIM(F344))="REPASADO",0,1),0)</f>
        <v/>
      </c>
    </row>
    <row r="345">
      <c r="A345" s="32" t="n"/>
      <c r="B345" s="41" t="n"/>
      <c r="C345" s="41" t="n"/>
      <c r="D345" s="41" t="n"/>
      <c r="E345" s="41" t="n"/>
      <c r="F345" s="61" t="n"/>
      <c r="G345" s="55">
        <f>IF(COUNTA(A345:F345)=0,"",IF(NOT(ISNUMBER(A345)),"Falta la fecha",IF(TRIM(B345)="","Elige la tarea",IF(ISNUMBER(MATCH(TRIM(B345),TaskNames,0)),"OK","Tarea no válida"))))</f>
        <v/>
      </c>
      <c r="H345" s="60">
        <f>IF(G345="OK",1,0)</f>
        <v/>
      </c>
      <c r="I345" s="60">
        <f>IF(H345=1,MATCH(TRIM(B345),TaskNames,0),0)</f>
        <v/>
      </c>
      <c r="J345" s="60">
        <f>IF(H345=1,IF(UPPER(TRIM(F345))="REPASADO",0,1),0)</f>
        <v/>
      </c>
    </row>
    <row r="346">
      <c r="A346" s="32" t="n"/>
      <c r="B346" s="41" t="n"/>
      <c r="C346" s="41" t="n"/>
      <c r="D346" s="41" t="n"/>
      <c r="E346" s="41" t="n"/>
      <c r="F346" s="61" t="n"/>
      <c r="G346" s="55">
        <f>IF(COUNTA(A346:F346)=0,"",IF(NOT(ISNUMBER(A346)),"Falta la fecha",IF(TRIM(B346)="","Elige la tarea",IF(ISNUMBER(MATCH(TRIM(B346),TaskNames,0)),"OK","Tarea no válida"))))</f>
        <v/>
      </c>
      <c r="H346" s="60">
        <f>IF(G346="OK",1,0)</f>
        <v/>
      </c>
      <c r="I346" s="60">
        <f>IF(H346=1,MATCH(TRIM(B346),TaskNames,0),0)</f>
        <v/>
      </c>
      <c r="J346" s="60">
        <f>IF(H346=1,IF(UPPER(TRIM(F346))="REPASADO",0,1),0)</f>
        <v/>
      </c>
    </row>
    <row r="347">
      <c r="A347" s="32" t="n"/>
      <c r="B347" s="41" t="n"/>
      <c r="C347" s="41" t="n"/>
      <c r="D347" s="41" t="n"/>
      <c r="E347" s="41" t="n"/>
      <c r="F347" s="61" t="n"/>
      <c r="G347" s="55">
        <f>IF(COUNTA(A347:F347)=0,"",IF(NOT(ISNUMBER(A347)),"Falta la fecha",IF(TRIM(B347)="","Elige la tarea",IF(ISNUMBER(MATCH(TRIM(B347),TaskNames,0)),"OK","Tarea no válida"))))</f>
        <v/>
      </c>
      <c r="H347" s="60">
        <f>IF(G347="OK",1,0)</f>
        <v/>
      </c>
      <c r="I347" s="60">
        <f>IF(H347=1,MATCH(TRIM(B347),TaskNames,0),0)</f>
        <v/>
      </c>
      <c r="J347" s="60">
        <f>IF(H347=1,IF(UPPER(TRIM(F347))="REPASADO",0,1),0)</f>
        <v/>
      </c>
    </row>
    <row r="348">
      <c r="A348" s="32" t="n"/>
      <c r="B348" s="41" t="n"/>
      <c r="C348" s="41" t="n"/>
      <c r="D348" s="41" t="n"/>
      <c r="E348" s="41" t="n"/>
      <c r="F348" s="61" t="n"/>
      <c r="G348" s="55">
        <f>IF(COUNTA(A348:F348)=0,"",IF(NOT(ISNUMBER(A348)),"Falta la fecha",IF(TRIM(B348)="","Elige la tarea",IF(ISNUMBER(MATCH(TRIM(B348),TaskNames,0)),"OK","Tarea no válida"))))</f>
        <v/>
      </c>
      <c r="H348" s="60">
        <f>IF(G348="OK",1,0)</f>
        <v/>
      </c>
      <c r="I348" s="60">
        <f>IF(H348=1,MATCH(TRIM(B348),TaskNames,0),0)</f>
        <v/>
      </c>
      <c r="J348" s="60">
        <f>IF(H348=1,IF(UPPER(TRIM(F348))="REPASADO",0,1),0)</f>
        <v/>
      </c>
    </row>
    <row r="349">
      <c r="A349" s="32" t="n"/>
      <c r="B349" s="41" t="n"/>
      <c r="C349" s="41" t="n"/>
      <c r="D349" s="41" t="n"/>
      <c r="E349" s="41" t="n"/>
      <c r="F349" s="61" t="n"/>
      <c r="G349" s="55">
        <f>IF(COUNTA(A349:F349)=0,"",IF(NOT(ISNUMBER(A349)),"Falta la fecha",IF(TRIM(B349)="","Elige la tarea",IF(ISNUMBER(MATCH(TRIM(B349),TaskNames,0)),"OK","Tarea no válida"))))</f>
        <v/>
      </c>
      <c r="H349" s="60">
        <f>IF(G349="OK",1,0)</f>
        <v/>
      </c>
      <c r="I349" s="60">
        <f>IF(H349=1,MATCH(TRIM(B349),TaskNames,0),0)</f>
        <v/>
      </c>
      <c r="J349" s="60">
        <f>IF(H349=1,IF(UPPER(TRIM(F349))="REPASADO",0,1),0)</f>
        <v/>
      </c>
    </row>
    <row r="350">
      <c r="A350" s="32" t="n"/>
      <c r="B350" s="41" t="n"/>
      <c r="C350" s="41" t="n"/>
      <c r="D350" s="41" t="n"/>
      <c r="E350" s="41" t="n"/>
      <c r="F350" s="61" t="n"/>
      <c r="G350" s="55">
        <f>IF(COUNTA(A350:F350)=0,"",IF(NOT(ISNUMBER(A350)),"Falta la fecha",IF(TRIM(B350)="","Elige la tarea",IF(ISNUMBER(MATCH(TRIM(B350),TaskNames,0)),"OK","Tarea no válida"))))</f>
        <v/>
      </c>
      <c r="H350" s="60">
        <f>IF(G350="OK",1,0)</f>
        <v/>
      </c>
      <c r="I350" s="60">
        <f>IF(H350=1,MATCH(TRIM(B350),TaskNames,0),0)</f>
        <v/>
      </c>
      <c r="J350" s="60">
        <f>IF(H350=1,IF(UPPER(TRIM(F350))="REPASADO",0,1),0)</f>
        <v/>
      </c>
    </row>
    <row r="351">
      <c r="A351" s="32" t="n"/>
      <c r="B351" s="41" t="n"/>
      <c r="C351" s="41" t="n"/>
      <c r="D351" s="41" t="n"/>
      <c r="E351" s="41" t="n"/>
      <c r="F351" s="61" t="n"/>
      <c r="G351" s="55">
        <f>IF(COUNTA(A351:F351)=0,"",IF(NOT(ISNUMBER(A351)),"Falta la fecha",IF(TRIM(B351)="","Elige la tarea",IF(ISNUMBER(MATCH(TRIM(B351),TaskNames,0)),"OK","Tarea no válida"))))</f>
        <v/>
      </c>
      <c r="H351" s="60">
        <f>IF(G351="OK",1,0)</f>
        <v/>
      </c>
      <c r="I351" s="60">
        <f>IF(H351=1,MATCH(TRIM(B351),TaskNames,0),0)</f>
        <v/>
      </c>
      <c r="J351" s="60">
        <f>IF(H351=1,IF(UPPER(TRIM(F351))="REPASADO",0,1),0)</f>
        <v/>
      </c>
    </row>
    <row r="352">
      <c r="A352" s="32" t="n"/>
      <c r="B352" s="41" t="n"/>
      <c r="C352" s="41" t="n"/>
      <c r="D352" s="41" t="n"/>
      <c r="E352" s="41" t="n"/>
      <c r="F352" s="61" t="n"/>
      <c r="G352" s="55">
        <f>IF(COUNTA(A352:F352)=0,"",IF(NOT(ISNUMBER(A352)),"Falta la fecha",IF(TRIM(B352)="","Elige la tarea",IF(ISNUMBER(MATCH(TRIM(B352),TaskNames,0)),"OK","Tarea no válida"))))</f>
        <v/>
      </c>
      <c r="H352" s="60">
        <f>IF(G352="OK",1,0)</f>
        <v/>
      </c>
      <c r="I352" s="60">
        <f>IF(H352=1,MATCH(TRIM(B352),TaskNames,0),0)</f>
        <v/>
      </c>
      <c r="J352" s="60">
        <f>IF(H352=1,IF(UPPER(TRIM(F352))="REPASADO",0,1),0)</f>
        <v/>
      </c>
    </row>
    <row r="353">
      <c r="A353" s="32" t="n"/>
      <c r="B353" s="41" t="n"/>
      <c r="C353" s="41" t="n"/>
      <c r="D353" s="41" t="n"/>
      <c r="E353" s="41" t="n"/>
      <c r="F353" s="61" t="n"/>
      <c r="G353" s="55">
        <f>IF(COUNTA(A353:F353)=0,"",IF(NOT(ISNUMBER(A353)),"Falta la fecha",IF(TRIM(B353)="","Elige la tarea",IF(ISNUMBER(MATCH(TRIM(B353),TaskNames,0)),"OK","Tarea no válida"))))</f>
        <v/>
      </c>
      <c r="H353" s="60">
        <f>IF(G353="OK",1,0)</f>
        <v/>
      </c>
      <c r="I353" s="60">
        <f>IF(H353=1,MATCH(TRIM(B353),TaskNames,0),0)</f>
        <v/>
      </c>
      <c r="J353" s="60">
        <f>IF(H353=1,IF(UPPER(TRIM(F353))="REPASADO",0,1),0)</f>
        <v/>
      </c>
    </row>
    <row r="354">
      <c r="A354" s="32" t="n"/>
      <c r="B354" s="41" t="n"/>
      <c r="C354" s="41" t="n"/>
      <c r="D354" s="41" t="n"/>
      <c r="E354" s="41" t="n"/>
      <c r="F354" s="61" t="n"/>
      <c r="G354" s="55">
        <f>IF(COUNTA(A354:F354)=0,"",IF(NOT(ISNUMBER(A354)),"Falta la fecha",IF(TRIM(B354)="","Elige la tarea",IF(ISNUMBER(MATCH(TRIM(B354),TaskNames,0)),"OK","Tarea no válida"))))</f>
        <v/>
      </c>
      <c r="H354" s="60">
        <f>IF(G354="OK",1,0)</f>
        <v/>
      </c>
      <c r="I354" s="60">
        <f>IF(H354=1,MATCH(TRIM(B354),TaskNames,0),0)</f>
        <v/>
      </c>
      <c r="J354" s="60">
        <f>IF(H354=1,IF(UPPER(TRIM(F354))="REPASADO",0,1),0)</f>
        <v/>
      </c>
    </row>
    <row r="355">
      <c r="A355" s="32" t="n"/>
      <c r="B355" s="41" t="n"/>
      <c r="C355" s="41" t="n"/>
      <c r="D355" s="41" t="n"/>
      <c r="E355" s="41" t="n"/>
      <c r="F355" s="61" t="n"/>
      <c r="G355" s="55">
        <f>IF(COUNTA(A355:F355)=0,"",IF(NOT(ISNUMBER(A355)),"Falta la fecha",IF(TRIM(B355)="","Elige la tarea",IF(ISNUMBER(MATCH(TRIM(B355),TaskNames,0)),"OK","Tarea no válida"))))</f>
        <v/>
      </c>
      <c r="H355" s="60">
        <f>IF(G355="OK",1,0)</f>
        <v/>
      </c>
      <c r="I355" s="60">
        <f>IF(H355=1,MATCH(TRIM(B355),TaskNames,0),0)</f>
        <v/>
      </c>
      <c r="J355" s="60">
        <f>IF(H355=1,IF(UPPER(TRIM(F355))="REPASADO",0,1),0)</f>
        <v/>
      </c>
    </row>
    <row r="356">
      <c r="A356" s="32" t="n"/>
      <c r="B356" s="41" t="n"/>
      <c r="C356" s="41" t="n"/>
      <c r="D356" s="41" t="n"/>
      <c r="E356" s="41" t="n"/>
      <c r="F356" s="61" t="n"/>
      <c r="G356" s="55">
        <f>IF(COUNTA(A356:F356)=0,"",IF(NOT(ISNUMBER(A356)),"Falta la fecha",IF(TRIM(B356)="","Elige la tarea",IF(ISNUMBER(MATCH(TRIM(B356),TaskNames,0)),"OK","Tarea no válida"))))</f>
        <v/>
      </c>
      <c r="H356" s="60">
        <f>IF(G356="OK",1,0)</f>
        <v/>
      </c>
      <c r="I356" s="60">
        <f>IF(H356=1,MATCH(TRIM(B356),TaskNames,0),0)</f>
        <v/>
      </c>
      <c r="J356" s="60">
        <f>IF(H356=1,IF(UPPER(TRIM(F356))="REPASADO",0,1),0)</f>
        <v/>
      </c>
    </row>
    <row r="357">
      <c r="A357" s="32" t="n"/>
      <c r="B357" s="41" t="n"/>
      <c r="C357" s="41" t="n"/>
      <c r="D357" s="41" t="n"/>
      <c r="E357" s="41" t="n"/>
      <c r="F357" s="61" t="n"/>
      <c r="G357" s="55">
        <f>IF(COUNTA(A357:F357)=0,"",IF(NOT(ISNUMBER(A357)),"Falta la fecha",IF(TRIM(B357)="","Elige la tarea",IF(ISNUMBER(MATCH(TRIM(B357),TaskNames,0)),"OK","Tarea no válida"))))</f>
        <v/>
      </c>
      <c r="H357" s="60">
        <f>IF(G357="OK",1,0)</f>
        <v/>
      </c>
      <c r="I357" s="60">
        <f>IF(H357=1,MATCH(TRIM(B357),TaskNames,0),0)</f>
        <v/>
      </c>
      <c r="J357" s="60">
        <f>IF(H357=1,IF(UPPER(TRIM(F357))="REPASADO",0,1),0)</f>
        <v/>
      </c>
    </row>
    <row r="358">
      <c r="A358" s="32" t="n"/>
      <c r="B358" s="41" t="n"/>
      <c r="C358" s="41" t="n"/>
      <c r="D358" s="41" t="n"/>
      <c r="E358" s="41" t="n"/>
      <c r="F358" s="61" t="n"/>
      <c r="G358" s="55">
        <f>IF(COUNTA(A358:F358)=0,"",IF(NOT(ISNUMBER(A358)),"Falta la fecha",IF(TRIM(B358)="","Elige la tarea",IF(ISNUMBER(MATCH(TRIM(B358),TaskNames,0)),"OK","Tarea no válida"))))</f>
        <v/>
      </c>
      <c r="H358" s="60">
        <f>IF(G358="OK",1,0)</f>
        <v/>
      </c>
      <c r="I358" s="60">
        <f>IF(H358=1,MATCH(TRIM(B358),TaskNames,0),0)</f>
        <v/>
      </c>
      <c r="J358" s="60">
        <f>IF(H358=1,IF(UPPER(TRIM(F358))="REPASADO",0,1),0)</f>
        <v/>
      </c>
    </row>
    <row r="359">
      <c r="A359" s="32" t="n"/>
      <c r="B359" s="41" t="n"/>
      <c r="C359" s="41" t="n"/>
      <c r="D359" s="41" t="n"/>
      <c r="E359" s="41" t="n"/>
      <c r="F359" s="61" t="n"/>
      <c r="G359" s="55">
        <f>IF(COUNTA(A359:F359)=0,"",IF(NOT(ISNUMBER(A359)),"Falta la fecha",IF(TRIM(B359)="","Elige la tarea",IF(ISNUMBER(MATCH(TRIM(B359),TaskNames,0)),"OK","Tarea no válida"))))</f>
        <v/>
      </c>
      <c r="H359" s="60">
        <f>IF(G359="OK",1,0)</f>
        <v/>
      </c>
      <c r="I359" s="60">
        <f>IF(H359=1,MATCH(TRIM(B359),TaskNames,0),0)</f>
        <v/>
      </c>
      <c r="J359" s="60">
        <f>IF(H359=1,IF(UPPER(TRIM(F359))="REPASADO",0,1),0)</f>
        <v/>
      </c>
    </row>
    <row r="360">
      <c r="A360" s="32" t="n"/>
      <c r="B360" s="41" t="n"/>
      <c r="C360" s="41" t="n"/>
      <c r="D360" s="41" t="n"/>
      <c r="E360" s="41" t="n"/>
      <c r="F360" s="61" t="n"/>
      <c r="G360" s="55">
        <f>IF(COUNTA(A360:F360)=0,"",IF(NOT(ISNUMBER(A360)),"Falta la fecha",IF(TRIM(B360)="","Elige la tarea",IF(ISNUMBER(MATCH(TRIM(B360),TaskNames,0)),"OK","Tarea no válida"))))</f>
        <v/>
      </c>
      <c r="H360" s="60">
        <f>IF(G360="OK",1,0)</f>
        <v/>
      </c>
      <c r="I360" s="60">
        <f>IF(H360=1,MATCH(TRIM(B360),TaskNames,0),0)</f>
        <v/>
      </c>
      <c r="J360" s="60">
        <f>IF(H360=1,IF(UPPER(TRIM(F360))="REPASADO",0,1),0)</f>
        <v/>
      </c>
    </row>
    <row r="361">
      <c r="A361" s="32" t="n"/>
      <c r="B361" s="41" t="n"/>
      <c r="C361" s="41" t="n"/>
      <c r="D361" s="41" t="n"/>
      <c r="E361" s="41" t="n"/>
      <c r="F361" s="61" t="n"/>
      <c r="G361" s="55">
        <f>IF(COUNTA(A361:F361)=0,"",IF(NOT(ISNUMBER(A361)),"Falta la fecha",IF(TRIM(B361)="","Elige la tarea",IF(ISNUMBER(MATCH(TRIM(B361),TaskNames,0)),"OK","Tarea no válida"))))</f>
        <v/>
      </c>
      <c r="H361" s="60">
        <f>IF(G361="OK",1,0)</f>
        <v/>
      </c>
      <c r="I361" s="60">
        <f>IF(H361=1,MATCH(TRIM(B361),TaskNames,0),0)</f>
        <v/>
      </c>
      <c r="J361" s="60">
        <f>IF(H361=1,IF(UPPER(TRIM(F361))="REPASADO",0,1),0)</f>
        <v/>
      </c>
    </row>
    <row r="362">
      <c r="A362" s="32" t="n"/>
      <c r="B362" s="41" t="n"/>
      <c r="C362" s="41" t="n"/>
      <c r="D362" s="41" t="n"/>
      <c r="E362" s="41" t="n"/>
      <c r="F362" s="61" t="n"/>
      <c r="G362" s="55">
        <f>IF(COUNTA(A362:F362)=0,"",IF(NOT(ISNUMBER(A362)),"Falta la fecha",IF(TRIM(B362)="","Elige la tarea",IF(ISNUMBER(MATCH(TRIM(B362),TaskNames,0)),"OK","Tarea no válida"))))</f>
        <v/>
      </c>
      <c r="H362" s="60">
        <f>IF(G362="OK",1,0)</f>
        <v/>
      </c>
      <c r="I362" s="60">
        <f>IF(H362=1,MATCH(TRIM(B362),TaskNames,0),0)</f>
        <v/>
      </c>
      <c r="J362" s="60">
        <f>IF(H362=1,IF(UPPER(TRIM(F362))="REPASADO",0,1),0)</f>
        <v/>
      </c>
    </row>
    <row r="363">
      <c r="A363" s="32" t="n"/>
      <c r="B363" s="41" t="n"/>
      <c r="C363" s="41" t="n"/>
      <c r="D363" s="41" t="n"/>
      <c r="E363" s="41" t="n"/>
      <c r="F363" s="61" t="n"/>
      <c r="G363" s="55">
        <f>IF(COUNTA(A363:F363)=0,"",IF(NOT(ISNUMBER(A363)),"Falta la fecha",IF(TRIM(B363)="","Elige la tarea",IF(ISNUMBER(MATCH(TRIM(B363),TaskNames,0)),"OK","Tarea no válida"))))</f>
        <v/>
      </c>
      <c r="H363" s="60">
        <f>IF(G363="OK",1,0)</f>
        <v/>
      </c>
      <c r="I363" s="60">
        <f>IF(H363=1,MATCH(TRIM(B363),TaskNames,0),0)</f>
        <v/>
      </c>
      <c r="J363" s="60">
        <f>IF(H363=1,IF(UPPER(TRIM(F363))="REPASADO",0,1),0)</f>
        <v/>
      </c>
    </row>
    <row r="364">
      <c r="A364" s="32" t="n"/>
      <c r="B364" s="41" t="n"/>
      <c r="C364" s="41" t="n"/>
      <c r="D364" s="41" t="n"/>
      <c r="E364" s="41" t="n"/>
      <c r="F364" s="61" t="n"/>
      <c r="G364" s="55">
        <f>IF(COUNTA(A364:F364)=0,"",IF(NOT(ISNUMBER(A364)),"Falta la fecha",IF(TRIM(B364)="","Elige la tarea",IF(ISNUMBER(MATCH(TRIM(B364),TaskNames,0)),"OK","Tarea no válida"))))</f>
        <v/>
      </c>
      <c r="H364" s="60">
        <f>IF(G364="OK",1,0)</f>
        <v/>
      </c>
      <c r="I364" s="60">
        <f>IF(H364=1,MATCH(TRIM(B364),TaskNames,0),0)</f>
        <v/>
      </c>
      <c r="J364" s="60">
        <f>IF(H364=1,IF(UPPER(TRIM(F364))="REPASADO",0,1),0)</f>
        <v/>
      </c>
    </row>
    <row r="365">
      <c r="A365" s="32" t="n"/>
      <c r="B365" s="41" t="n"/>
      <c r="C365" s="41" t="n"/>
      <c r="D365" s="41" t="n"/>
      <c r="E365" s="41" t="n"/>
      <c r="F365" s="61" t="n"/>
      <c r="G365" s="55">
        <f>IF(COUNTA(A365:F365)=0,"",IF(NOT(ISNUMBER(A365)),"Falta la fecha",IF(TRIM(B365)="","Elige la tarea",IF(ISNUMBER(MATCH(TRIM(B365),TaskNames,0)),"OK","Tarea no válida"))))</f>
        <v/>
      </c>
      <c r="H365" s="60">
        <f>IF(G365="OK",1,0)</f>
        <v/>
      </c>
      <c r="I365" s="60">
        <f>IF(H365=1,MATCH(TRIM(B365),TaskNames,0),0)</f>
        <v/>
      </c>
      <c r="J365" s="60">
        <f>IF(H365=1,IF(UPPER(TRIM(F365))="REPASADO",0,1),0)</f>
        <v/>
      </c>
    </row>
    <row r="366">
      <c r="A366" s="32" t="n"/>
      <c r="B366" s="41" t="n"/>
      <c r="C366" s="41" t="n"/>
      <c r="D366" s="41" t="n"/>
      <c r="E366" s="41" t="n"/>
      <c r="F366" s="61" t="n"/>
      <c r="G366" s="55">
        <f>IF(COUNTA(A366:F366)=0,"",IF(NOT(ISNUMBER(A366)),"Falta la fecha",IF(TRIM(B366)="","Elige la tarea",IF(ISNUMBER(MATCH(TRIM(B366),TaskNames,0)),"OK","Tarea no válida"))))</f>
        <v/>
      </c>
      <c r="H366" s="60">
        <f>IF(G366="OK",1,0)</f>
        <v/>
      </c>
      <c r="I366" s="60">
        <f>IF(H366=1,MATCH(TRIM(B366),TaskNames,0),0)</f>
        <v/>
      </c>
      <c r="J366" s="60">
        <f>IF(H366=1,IF(UPPER(TRIM(F366))="REPASADO",0,1),0)</f>
        <v/>
      </c>
    </row>
    <row r="367">
      <c r="A367" s="32" t="n"/>
      <c r="B367" s="41" t="n"/>
      <c r="C367" s="41" t="n"/>
      <c r="D367" s="41" t="n"/>
      <c r="E367" s="41" t="n"/>
      <c r="F367" s="61" t="n"/>
      <c r="G367" s="55">
        <f>IF(COUNTA(A367:F367)=0,"",IF(NOT(ISNUMBER(A367)),"Falta la fecha",IF(TRIM(B367)="","Elige la tarea",IF(ISNUMBER(MATCH(TRIM(B367),TaskNames,0)),"OK","Tarea no válida"))))</f>
        <v/>
      </c>
      <c r="H367" s="60">
        <f>IF(G367="OK",1,0)</f>
        <v/>
      </c>
      <c r="I367" s="60">
        <f>IF(H367=1,MATCH(TRIM(B367),TaskNames,0),0)</f>
        <v/>
      </c>
      <c r="J367" s="60">
        <f>IF(H367=1,IF(UPPER(TRIM(F367))="REPASADO",0,1),0)</f>
        <v/>
      </c>
    </row>
    <row r="368">
      <c r="A368" s="32" t="n"/>
      <c r="B368" s="41" t="n"/>
      <c r="C368" s="41" t="n"/>
      <c r="D368" s="41" t="n"/>
      <c r="E368" s="41" t="n"/>
      <c r="F368" s="61" t="n"/>
      <c r="G368" s="55">
        <f>IF(COUNTA(A368:F368)=0,"",IF(NOT(ISNUMBER(A368)),"Falta la fecha",IF(TRIM(B368)="","Elige la tarea",IF(ISNUMBER(MATCH(TRIM(B368),TaskNames,0)),"OK","Tarea no válida"))))</f>
        <v/>
      </c>
      <c r="H368" s="60">
        <f>IF(G368="OK",1,0)</f>
        <v/>
      </c>
      <c r="I368" s="60">
        <f>IF(H368=1,MATCH(TRIM(B368),TaskNames,0),0)</f>
        <v/>
      </c>
      <c r="J368" s="60">
        <f>IF(H368=1,IF(UPPER(TRIM(F368))="REPASADO",0,1),0)</f>
        <v/>
      </c>
    </row>
    <row r="369">
      <c r="A369" s="32" t="n"/>
      <c r="B369" s="41" t="n"/>
      <c r="C369" s="41" t="n"/>
      <c r="D369" s="41" t="n"/>
      <c r="E369" s="41" t="n"/>
      <c r="F369" s="61" t="n"/>
      <c r="G369" s="55">
        <f>IF(COUNTA(A369:F369)=0,"",IF(NOT(ISNUMBER(A369)),"Falta la fecha",IF(TRIM(B369)="","Elige la tarea",IF(ISNUMBER(MATCH(TRIM(B369),TaskNames,0)),"OK","Tarea no válida"))))</f>
        <v/>
      </c>
      <c r="H369" s="60">
        <f>IF(G369="OK",1,0)</f>
        <v/>
      </c>
      <c r="I369" s="60">
        <f>IF(H369=1,MATCH(TRIM(B369),TaskNames,0),0)</f>
        <v/>
      </c>
      <c r="J369" s="60">
        <f>IF(H369=1,IF(UPPER(TRIM(F369))="REPASADO",0,1),0)</f>
        <v/>
      </c>
    </row>
    <row r="370">
      <c r="A370" s="32" t="n"/>
      <c r="B370" s="41" t="n"/>
      <c r="C370" s="41" t="n"/>
      <c r="D370" s="41" t="n"/>
      <c r="E370" s="41" t="n"/>
      <c r="F370" s="61" t="n"/>
      <c r="G370" s="55">
        <f>IF(COUNTA(A370:F370)=0,"",IF(NOT(ISNUMBER(A370)),"Falta la fecha",IF(TRIM(B370)="","Elige la tarea",IF(ISNUMBER(MATCH(TRIM(B370),TaskNames,0)),"OK","Tarea no válida"))))</f>
        <v/>
      </c>
      <c r="H370" s="60">
        <f>IF(G370="OK",1,0)</f>
        <v/>
      </c>
      <c r="I370" s="60">
        <f>IF(H370=1,MATCH(TRIM(B370),TaskNames,0),0)</f>
        <v/>
      </c>
      <c r="J370" s="60">
        <f>IF(H370=1,IF(UPPER(TRIM(F370))="REPASADO",0,1),0)</f>
        <v/>
      </c>
    </row>
    <row r="371">
      <c r="A371" s="32" t="n"/>
      <c r="B371" s="41" t="n"/>
      <c r="C371" s="41" t="n"/>
      <c r="D371" s="41" t="n"/>
      <c r="E371" s="41" t="n"/>
      <c r="F371" s="61" t="n"/>
      <c r="G371" s="55">
        <f>IF(COUNTA(A371:F371)=0,"",IF(NOT(ISNUMBER(A371)),"Falta la fecha",IF(TRIM(B371)="","Elige la tarea",IF(ISNUMBER(MATCH(TRIM(B371),TaskNames,0)),"OK","Tarea no válida"))))</f>
        <v/>
      </c>
      <c r="H371" s="60">
        <f>IF(G371="OK",1,0)</f>
        <v/>
      </c>
      <c r="I371" s="60">
        <f>IF(H371=1,MATCH(TRIM(B371),TaskNames,0),0)</f>
        <v/>
      </c>
      <c r="J371" s="60">
        <f>IF(H371=1,IF(UPPER(TRIM(F371))="REPASADO",0,1),0)</f>
        <v/>
      </c>
    </row>
    <row r="372">
      <c r="A372" s="32" t="n"/>
      <c r="B372" s="41" t="n"/>
      <c r="C372" s="41" t="n"/>
      <c r="D372" s="41" t="n"/>
      <c r="E372" s="41" t="n"/>
      <c r="F372" s="61" t="n"/>
      <c r="G372" s="55">
        <f>IF(COUNTA(A372:F372)=0,"",IF(NOT(ISNUMBER(A372)),"Falta la fecha",IF(TRIM(B372)="","Elige la tarea",IF(ISNUMBER(MATCH(TRIM(B372),TaskNames,0)),"OK","Tarea no válida"))))</f>
        <v/>
      </c>
      <c r="H372" s="60">
        <f>IF(G372="OK",1,0)</f>
        <v/>
      </c>
      <c r="I372" s="60">
        <f>IF(H372=1,MATCH(TRIM(B372),TaskNames,0),0)</f>
        <v/>
      </c>
      <c r="J372" s="60">
        <f>IF(H372=1,IF(UPPER(TRIM(F372))="REPASADO",0,1),0)</f>
        <v/>
      </c>
    </row>
    <row r="373">
      <c r="A373" s="32" t="n"/>
      <c r="B373" s="41" t="n"/>
      <c r="C373" s="41" t="n"/>
      <c r="D373" s="41" t="n"/>
      <c r="E373" s="41" t="n"/>
      <c r="F373" s="61" t="n"/>
      <c r="G373" s="55">
        <f>IF(COUNTA(A373:F373)=0,"",IF(NOT(ISNUMBER(A373)),"Falta la fecha",IF(TRIM(B373)="","Elige la tarea",IF(ISNUMBER(MATCH(TRIM(B373),TaskNames,0)),"OK","Tarea no válida"))))</f>
        <v/>
      </c>
      <c r="H373" s="60">
        <f>IF(G373="OK",1,0)</f>
        <v/>
      </c>
      <c r="I373" s="60">
        <f>IF(H373=1,MATCH(TRIM(B373),TaskNames,0),0)</f>
        <v/>
      </c>
      <c r="J373" s="60">
        <f>IF(H373=1,IF(UPPER(TRIM(F373))="REPASADO",0,1),0)</f>
        <v/>
      </c>
    </row>
    <row r="374">
      <c r="A374" s="32" t="n"/>
      <c r="B374" s="41" t="n"/>
      <c r="C374" s="41" t="n"/>
      <c r="D374" s="41" t="n"/>
      <c r="E374" s="41" t="n"/>
      <c r="F374" s="61" t="n"/>
      <c r="G374" s="55">
        <f>IF(COUNTA(A374:F374)=0,"",IF(NOT(ISNUMBER(A374)),"Falta la fecha",IF(TRIM(B374)="","Elige la tarea",IF(ISNUMBER(MATCH(TRIM(B374),TaskNames,0)),"OK","Tarea no válida"))))</f>
        <v/>
      </c>
      <c r="H374" s="60">
        <f>IF(G374="OK",1,0)</f>
        <v/>
      </c>
      <c r="I374" s="60">
        <f>IF(H374=1,MATCH(TRIM(B374),TaskNames,0),0)</f>
        <v/>
      </c>
      <c r="J374" s="60">
        <f>IF(H374=1,IF(UPPER(TRIM(F374))="REPASADO",0,1),0)</f>
        <v/>
      </c>
    </row>
    <row r="375">
      <c r="A375" s="32" t="n"/>
      <c r="B375" s="41" t="n"/>
      <c r="C375" s="41" t="n"/>
      <c r="D375" s="41" t="n"/>
      <c r="E375" s="41" t="n"/>
      <c r="F375" s="61" t="n"/>
      <c r="G375" s="55">
        <f>IF(COUNTA(A375:F375)=0,"",IF(NOT(ISNUMBER(A375)),"Falta la fecha",IF(TRIM(B375)="","Elige la tarea",IF(ISNUMBER(MATCH(TRIM(B375),TaskNames,0)),"OK","Tarea no válida"))))</f>
        <v/>
      </c>
      <c r="H375" s="60">
        <f>IF(G375="OK",1,0)</f>
        <v/>
      </c>
      <c r="I375" s="60">
        <f>IF(H375=1,MATCH(TRIM(B375),TaskNames,0),0)</f>
        <v/>
      </c>
      <c r="J375" s="60">
        <f>IF(H375=1,IF(UPPER(TRIM(F375))="REPASADO",0,1),0)</f>
        <v/>
      </c>
    </row>
    <row r="376">
      <c r="A376" s="32" t="n"/>
      <c r="B376" s="41" t="n"/>
      <c r="C376" s="41" t="n"/>
      <c r="D376" s="41" t="n"/>
      <c r="E376" s="41" t="n"/>
      <c r="F376" s="61" t="n"/>
      <c r="G376" s="55">
        <f>IF(COUNTA(A376:F376)=0,"",IF(NOT(ISNUMBER(A376)),"Falta la fecha",IF(TRIM(B376)="","Elige la tarea",IF(ISNUMBER(MATCH(TRIM(B376),TaskNames,0)),"OK","Tarea no válida"))))</f>
        <v/>
      </c>
      <c r="H376" s="60">
        <f>IF(G376="OK",1,0)</f>
        <v/>
      </c>
      <c r="I376" s="60">
        <f>IF(H376=1,MATCH(TRIM(B376),TaskNames,0),0)</f>
        <v/>
      </c>
      <c r="J376" s="60">
        <f>IF(H376=1,IF(UPPER(TRIM(F376))="REPASADO",0,1),0)</f>
        <v/>
      </c>
    </row>
    <row r="377">
      <c r="A377" s="32" t="n"/>
      <c r="B377" s="41" t="n"/>
      <c r="C377" s="41" t="n"/>
      <c r="D377" s="41" t="n"/>
      <c r="E377" s="41" t="n"/>
      <c r="F377" s="61" t="n"/>
      <c r="G377" s="55">
        <f>IF(COUNTA(A377:F377)=0,"",IF(NOT(ISNUMBER(A377)),"Falta la fecha",IF(TRIM(B377)="","Elige la tarea",IF(ISNUMBER(MATCH(TRIM(B377),TaskNames,0)),"OK","Tarea no válida"))))</f>
        <v/>
      </c>
      <c r="H377" s="60">
        <f>IF(G377="OK",1,0)</f>
        <v/>
      </c>
      <c r="I377" s="60">
        <f>IF(H377=1,MATCH(TRIM(B377),TaskNames,0),0)</f>
        <v/>
      </c>
      <c r="J377" s="60">
        <f>IF(H377=1,IF(UPPER(TRIM(F377))="REPASADO",0,1),0)</f>
        <v/>
      </c>
    </row>
    <row r="378">
      <c r="A378" s="32" t="n"/>
      <c r="B378" s="41" t="n"/>
      <c r="C378" s="41" t="n"/>
      <c r="D378" s="41" t="n"/>
      <c r="E378" s="41" t="n"/>
      <c r="F378" s="61" t="n"/>
      <c r="G378" s="55">
        <f>IF(COUNTA(A378:F378)=0,"",IF(NOT(ISNUMBER(A378)),"Falta la fecha",IF(TRIM(B378)="","Elige la tarea",IF(ISNUMBER(MATCH(TRIM(B378),TaskNames,0)),"OK","Tarea no válida"))))</f>
        <v/>
      </c>
      <c r="H378" s="60">
        <f>IF(G378="OK",1,0)</f>
        <v/>
      </c>
      <c r="I378" s="60">
        <f>IF(H378=1,MATCH(TRIM(B378),TaskNames,0),0)</f>
        <v/>
      </c>
      <c r="J378" s="60">
        <f>IF(H378=1,IF(UPPER(TRIM(F378))="REPASADO",0,1),0)</f>
        <v/>
      </c>
    </row>
    <row r="379">
      <c r="A379" s="32" t="n"/>
      <c r="B379" s="41" t="n"/>
      <c r="C379" s="41" t="n"/>
      <c r="D379" s="41" t="n"/>
      <c r="E379" s="41" t="n"/>
      <c r="F379" s="61" t="n"/>
      <c r="G379" s="55">
        <f>IF(COUNTA(A379:F379)=0,"",IF(NOT(ISNUMBER(A379)),"Falta la fecha",IF(TRIM(B379)="","Elige la tarea",IF(ISNUMBER(MATCH(TRIM(B379),TaskNames,0)),"OK","Tarea no válida"))))</f>
        <v/>
      </c>
      <c r="H379" s="60">
        <f>IF(G379="OK",1,0)</f>
        <v/>
      </c>
      <c r="I379" s="60">
        <f>IF(H379=1,MATCH(TRIM(B379),TaskNames,0),0)</f>
        <v/>
      </c>
      <c r="J379" s="60">
        <f>IF(H379=1,IF(UPPER(TRIM(F379))="REPASADO",0,1),0)</f>
        <v/>
      </c>
    </row>
    <row r="380">
      <c r="A380" s="32" t="n"/>
      <c r="B380" s="41" t="n"/>
      <c r="C380" s="41" t="n"/>
      <c r="D380" s="41" t="n"/>
      <c r="E380" s="41" t="n"/>
      <c r="F380" s="61" t="n"/>
      <c r="G380" s="55">
        <f>IF(COUNTA(A380:F380)=0,"",IF(NOT(ISNUMBER(A380)),"Falta la fecha",IF(TRIM(B380)="","Elige la tarea",IF(ISNUMBER(MATCH(TRIM(B380),TaskNames,0)),"OK","Tarea no válida"))))</f>
        <v/>
      </c>
      <c r="H380" s="60">
        <f>IF(G380="OK",1,0)</f>
        <v/>
      </c>
      <c r="I380" s="60">
        <f>IF(H380=1,MATCH(TRIM(B380),TaskNames,0),0)</f>
        <v/>
      </c>
      <c r="J380" s="60">
        <f>IF(H380=1,IF(UPPER(TRIM(F380))="REPASADO",0,1),0)</f>
        <v/>
      </c>
    </row>
    <row r="381">
      <c r="A381" s="32" t="n"/>
      <c r="B381" s="41" t="n"/>
      <c r="C381" s="41" t="n"/>
      <c r="D381" s="41" t="n"/>
      <c r="E381" s="41" t="n"/>
      <c r="F381" s="61" t="n"/>
      <c r="G381" s="55">
        <f>IF(COUNTA(A381:F381)=0,"",IF(NOT(ISNUMBER(A381)),"Falta la fecha",IF(TRIM(B381)="","Elige la tarea",IF(ISNUMBER(MATCH(TRIM(B381),TaskNames,0)),"OK","Tarea no válida"))))</f>
        <v/>
      </c>
      <c r="H381" s="60">
        <f>IF(G381="OK",1,0)</f>
        <v/>
      </c>
      <c r="I381" s="60">
        <f>IF(H381=1,MATCH(TRIM(B381),TaskNames,0),0)</f>
        <v/>
      </c>
      <c r="J381" s="60">
        <f>IF(H381=1,IF(UPPER(TRIM(F381))="REPASADO",0,1),0)</f>
        <v/>
      </c>
    </row>
    <row r="382">
      <c r="A382" s="32" t="n"/>
      <c r="B382" s="41" t="n"/>
      <c r="C382" s="41" t="n"/>
      <c r="D382" s="41" t="n"/>
      <c r="E382" s="41" t="n"/>
      <c r="F382" s="61" t="n"/>
      <c r="G382" s="55">
        <f>IF(COUNTA(A382:F382)=0,"",IF(NOT(ISNUMBER(A382)),"Falta la fecha",IF(TRIM(B382)="","Elige la tarea",IF(ISNUMBER(MATCH(TRIM(B382),TaskNames,0)),"OK","Tarea no válida"))))</f>
        <v/>
      </c>
      <c r="H382" s="60">
        <f>IF(G382="OK",1,0)</f>
        <v/>
      </c>
      <c r="I382" s="60">
        <f>IF(H382=1,MATCH(TRIM(B382),TaskNames,0),0)</f>
        <v/>
      </c>
      <c r="J382" s="60">
        <f>IF(H382=1,IF(UPPER(TRIM(F382))="REPASADO",0,1),0)</f>
        <v/>
      </c>
    </row>
    <row r="383">
      <c r="A383" s="32" t="n"/>
      <c r="B383" s="41" t="n"/>
      <c r="C383" s="41" t="n"/>
      <c r="D383" s="41" t="n"/>
      <c r="E383" s="41" t="n"/>
      <c r="F383" s="61" t="n"/>
      <c r="G383" s="55">
        <f>IF(COUNTA(A383:F383)=0,"",IF(NOT(ISNUMBER(A383)),"Falta la fecha",IF(TRIM(B383)="","Elige la tarea",IF(ISNUMBER(MATCH(TRIM(B383),TaskNames,0)),"OK","Tarea no válida"))))</f>
        <v/>
      </c>
      <c r="H383" s="60">
        <f>IF(G383="OK",1,0)</f>
        <v/>
      </c>
      <c r="I383" s="60">
        <f>IF(H383=1,MATCH(TRIM(B383),TaskNames,0),0)</f>
        <v/>
      </c>
      <c r="J383" s="60">
        <f>IF(H383=1,IF(UPPER(TRIM(F383))="REPASADO",0,1),0)</f>
        <v/>
      </c>
    </row>
    <row r="384">
      <c r="A384" s="32" t="n"/>
      <c r="B384" s="41" t="n"/>
      <c r="C384" s="41" t="n"/>
      <c r="D384" s="41" t="n"/>
      <c r="E384" s="41" t="n"/>
      <c r="F384" s="61" t="n"/>
      <c r="G384" s="55">
        <f>IF(COUNTA(A384:F384)=0,"",IF(NOT(ISNUMBER(A384)),"Falta la fecha",IF(TRIM(B384)="","Elige la tarea",IF(ISNUMBER(MATCH(TRIM(B384),TaskNames,0)),"OK","Tarea no válida"))))</f>
        <v/>
      </c>
      <c r="H384" s="60">
        <f>IF(G384="OK",1,0)</f>
        <v/>
      </c>
      <c r="I384" s="60">
        <f>IF(H384=1,MATCH(TRIM(B384),TaskNames,0),0)</f>
        <v/>
      </c>
      <c r="J384" s="60">
        <f>IF(H384=1,IF(UPPER(TRIM(F384))="REPASADO",0,1),0)</f>
        <v/>
      </c>
    </row>
    <row r="385">
      <c r="A385" s="32" t="n"/>
      <c r="B385" s="41" t="n"/>
      <c r="C385" s="41" t="n"/>
      <c r="D385" s="41" t="n"/>
      <c r="E385" s="41" t="n"/>
      <c r="F385" s="61" t="n"/>
      <c r="G385" s="55">
        <f>IF(COUNTA(A385:F385)=0,"",IF(NOT(ISNUMBER(A385)),"Falta la fecha",IF(TRIM(B385)="","Elige la tarea",IF(ISNUMBER(MATCH(TRIM(B385),TaskNames,0)),"OK","Tarea no válida"))))</f>
        <v/>
      </c>
      <c r="H385" s="60">
        <f>IF(G385="OK",1,0)</f>
        <v/>
      </c>
      <c r="I385" s="60">
        <f>IF(H385=1,MATCH(TRIM(B385),TaskNames,0),0)</f>
        <v/>
      </c>
      <c r="J385" s="60">
        <f>IF(H385=1,IF(UPPER(TRIM(F385))="REPASADO",0,1),0)</f>
        <v/>
      </c>
    </row>
    <row r="386">
      <c r="A386" s="32" t="n"/>
      <c r="B386" s="41" t="n"/>
      <c r="C386" s="41" t="n"/>
      <c r="D386" s="41" t="n"/>
      <c r="E386" s="41" t="n"/>
      <c r="F386" s="61" t="n"/>
      <c r="G386" s="55">
        <f>IF(COUNTA(A386:F386)=0,"",IF(NOT(ISNUMBER(A386)),"Falta la fecha",IF(TRIM(B386)="","Elige la tarea",IF(ISNUMBER(MATCH(TRIM(B386),TaskNames,0)),"OK","Tarea no válida"))))</f>
        <v/>
      </c>
      <c r="H386" s="60">
        <f>IF(G386="OK",1,0)</f>
        <v/>
      </c>
      <c r="I386" s="60">
        <f>IF(H386=1,MATCH(TRIM(B386),TaskNames,0),0)</f>
        <v/>
      </c>
      <c r="J386" s="60">
        <f>IF(H386=1,IF(UPPER(TRIM(F386))="REPASADO",0,1),0)</f>
        <v/>
      </c>
    </row>
    <row r="387">
      <c r="A387" s="32" t="n"/>
      <c r="B387" s="41" t="n"/>
      <c r="C387" s="41" t="n"/>
      <c r="D387" s="41" t="n"/>
      <c r="E387" s="41" t="n"/>
      <c r="F387" s="61" t="n"/>
      <c r="G387" s="55">
        <f>IF(COUNTA(A387:F387)=0,"",IF(NOT(ISNUMBER(A387)),"Falta la fecha",IF(TRIM(B387)="","Elige la tarea",IF(ISNUMBER(MATCH(TRIM(B387),TaskNames,0)),"OK","Tarea no válida"))))</f>
        <v/>
      </c>
      <c r="H387" s="60">
        <f>IF(G387="OK",1,0)</f>
        <v/>
      </c>
      <c r="I387" s="60">
        <f>IF(H387=1,MATCH(TRIM(B387),TaskNames,0),0)</f>
        <v/>
      </c>
      <c r="J387" s="60">
        <f>IF(H387=1,IF(UPPER(TRIM(F387))="REPASADO",0,1),0)</f>
        <v/>
      </c>
    </row>
    <row r="388">
      <c r="A388" s="32" t="n"/>
      <c r="B388" s="41" t="n"/>
      <c r="C388" s="41" t="n"/>
      <c r="D388" s="41" t="n"/>
      <c r="E388" s="41" t="n"/>
      <c r="F388" s="61" t="n"/>
      <c r="G388" s="55">
        <f>IF(COUNTA(A388:F388)=0,"",IF(NOT(ISNUMBER(A388)),"Falta la fecha",IF(TRIM(B388)="","Elige la tarea",IF(ISNUMBER(MATCH(TRIM(B388),TaskNames,0)),"OK","Tarea no válida"))))</f>
        <v/>
      </c>
      <c r="H388" s="60">
        <f>IF(G388="OK",1,0)</f>
        <v/>
      </c>
      <c r="I388" s="60">
        <f>IF(H388=1,MATCH(TRIM(B388),TaskNames,0),0)</f>
        <v/>
      </c>
      <c r="J388" s="60">
        <f>IF(H388=1,IF(UPPER(TRIM(F388))="REPASADO",0,1),0)</f>
        <v/>
      </c>
    </row>
    <row r="389">
      <c r="A389" s="32" t="n"/>
      <c r="B389" s="41" t="n"/>
      <c r="C389" s="41" t="n"/>
      <c r="D389" s="41" t="n"/>
      <c r="E389" s="41" t="n"/>
      <c r="F389" s="61" t="n"/>
      <c r="G389" s="55">
        <f>IF(COUNTA(A389:F389)=0,"",IF(NOT(ISNUMBER(A389)),"Falta la fecha",IF(TRIM(B389)="","Elige la tarea",IF(ISNUMBER(MATCH(TRIM(B389),TaskNames,0)),"OK","Tarea no válida"))))</f>
        <v/>
      </c>
      <c r="H389" s="60">
        <f>IF(G389="OK",1,0)</f>
        <v/>
      </c>
      <c r="I389" s="60">
        <f>IF(H389=1,MATCH(TRIM(B389),TaskNames,0),0)</f>
        <v/>
      </c>
      <c r="J389" s="60">
        <f>IF(H389=1,IF(UPPER(TRIM(F389))="REPASADO",0,1),0)</f>
        <v/>
      </c>
    </row>
    <row r="390">
      <c r="A390" s="32" t="n"/>
      <c r="B390" s="41" t="n"/>
      <c r="C390" s="41" t="n"/>
      <c r="D390" s="41" t="n"/>
      <c r="E390" s="41" t="n"/>
      <c r="F390" s="61" t="n"/>
      <c r="G390" s="55">
        <f>IF(COUNTA(A390:F390)=0,"",IF(NOT(ISNUMBER(A390)),"Falta la fecha",IF(TRIM(B390)="","Elige la tarea",IF(ISNUMBER(MATCH(TRIM(B390),TaskNames,0)),"OK","Tarea no válida"))))</f>
        <v/>
      </c>
      <c r="H390" s="60">
        <f>IF(G390="OK",1,0)</f>
        <v/>
      </c>
      <c r="I390" s="60">
        <f>IF(H390=1,MATCH(TRIM(B390),TaskNames,0),0)</f>
        <v/>
      </c>
      <c r="J390" s="60">
        <f>IF(H390=1,IF(UPPER(TRIM(F390))="REPASADO",0,1),0)</f>
        <v/>
      </c>
    </row>
    <row r="391">
      <c r="A391" s="32" t="n"/>
      <c r="B391" s="41" t="n"/>
      <c r="C391" s="41" t="n"/>
      <c r="D391" s="41" t="n"/>
      <c r="E391" s="41" t="n"/>
      <c r="F391" s="61" t="n"/>
      <c r="G391" s="55">
        <f>IF(COUNTA(A391:F391)=0,"",IF(NOT(ISNUMBER(A391)),"Falta la fecha",IF(TRIM(B391)="","Elige la tarea",IF(ISNUMBER(MATCH(TRIM(B391),TaskNames,0)),"OK","Tarea no válida"))))</f>
        <v/>
      </c>
      <c r="H391" s="60">
        <f>IF(G391="OK",1,0)</f>
        <v/>
      </c>
      <c r="I391" s="60">
        <f>IF(H391=1,MATCH(TRIM(B391),TaskNames,0),0)</f>
        <v/>
      </c>
      <c r="J391" s="60">
        <f>IF(H391=1,IF(UPPER(TRIM(F391))="REPASADO",0,1),0)</f>
        <v/>
      </c>
    </row>
    <row r="392">
      <c r="A392" s="32" t="n"/>
      <c r="B392" s="41" t="n"/>
      <c r="C392" s="41" t="n"/>
      <c r="D392" s="41" t="n"/>
      <c r="E392" s="41" t="n"/>
      <c r="F392" s="61" t="n"/>
      <c r="G392" s="55">
        <f>IF(COUNTA(A392:F392)=0,"",IF(NOT(ISNUMBER(A392)),"Falta la fecha",IF(TRIM(B392)="","Elige la tarea",IF(ISNUMBER(MATCH(TRIM(B392),TaskNames,0)),"OK","Tarea no válida"))))</f>
        <v/>
      </c>
      <c r="H392" s="60">
        <f>IF(G392="OK",1,0)</f>
        <v/>
      </c>
      <c r="I392" s="60">
        <f>IF(H392=1,MATCH(TRIM(B392),TaskNames,0),0)</f>
        <v/>
      </c>
      <c r="J392" s="60">
        <f>IF(H392=1,IF(UPPER(TRIM(F392))="REPASADO",0,1),0)</f>
        <v/>
      </c>
    </row>
    <row r="393">
      <c r="A393" s="32" t="n"/>
      <c r="B393" s="41" t="n"/>
      <c r="C393" s="41" t="n"/>
      <c r="D393" s="41" t="n"/>
      <c r="E393" s="41" t="n"/>
      <c r="F393" s="61" t="n"/>
      <c r="G393" s="55">
        <f>IF(COUNTA(A393:F393)=0,"",IF(NOT(ISNUMBER(A393)),"Falta la fecha",IF(TRIM(B393)="","Elige la tarea",IF(ISNUMBER(MATCH(TRIM(B393),TaskNames,0)),"OK","Tarea no válida"))))</f>
        <v/>
      </c>
      <c r="H393" s="60">
        <f>IF(G393="OK",1,0)</f>
        <v/>
      </c>
      <c r="I393" s="60">
        <f>IF(H393=1,MATCH(TRIM(B393),TaskNames,0),0)</f>
        <v/>
      </c>
      <c r="J393" s="60">
        <f>IF(H393=1,IF(UPPER(TRIM(F393))="REPASADO",0,1),0)</f>
        <v/>
      </c>
    </row>
    <row r="394">
      <c r="A394" s="32" t="n"/>
      <c r="B394" s="41" t="n"/>
      <c r="C394" s="41" t="n"/>
      <c r="D394" s="41" t="n"/>
      <c r="E394" s="41" t="n"/>
      <c r="F394" s="61" t="n"/>
      <c r="G394" s="55">
        <f>IF(COUNTA(A394:F394)=0,"",IF(NOT(ISNUMBER(A394)),"Falta la fecha",IF(TRIM(B394)="","Elige la tarea",IF(ISNUMBER(MATCH(TRIM(B394),TaskNames,0)),"OK","Tarea no válida"))))</f>
        <v/>
      </c>
      <c r="H394" s="60">
        <f>IF(G394="OK",1,0)</f>
        <v/>
      </c>
      <c r="I394" s="60">
        <f>IF(H394=1,MATCH(TRIM(B394),TaskNames,0),0)</f>
        <v/>
      </c>
      <c r="J394" s="60">
        <f>IF(H394=1,IF(UPPER(TRIM(F394))="REPASADO",0,1),0)</f>
        <v/>
      </c>
    </row>
    <row r="395">
      <c r="A395" s="32" t="n"/>
      <c r="B395" s="41" t="n"/>
      <c r="C395" s="41" t="n"/>
      <c r="D395" s="41" t="n"/>
      <c r="E395" s="41" t="n"/>
      <c r="F395" s="61" t="n"/>
      <c r="G395" s="55">
        <f>IF(COUNTA(A395:F395)=0,"",IF(NOT(ISNUMBER(A395)),"Falta la fecha",IF(TRIM(B395)="","Elige la tarea",IF(ISNUMBER(MATCH(TRIM(B395),TaskNames,0)),"OK","Tarea no válida"))))</f>
        <v/>
      </c>
      <c r="H395" s="60">
        <f>IF(G395="OK",1,0)</f>
        <v/>
      </c>
      <c r="I395" s="60">
        <f>IF(H395=1,MATCH(TRIM(B395),TaskNames,0),0)</f>
        <v/>
      </c>
      <c r="J395" s="60">
        <f>IF(H395=1,IF(UPPER(TRIM(F395))="REPASADO",0,1),0)</f>
        <v/>
      </c>
    </row>
    <row r="396">
      <c r="A396" s="32" t="n"/>
      <c r="B396" s="41" t="n"/>
      <c r="C396" s="41" t="n"/>
      <c r="D396" s="41" t="n"/>
      <c r="E396" s="41" t="n"/>
      <c r="F396" s="61" t="n"/>
      <c r="G396" s="55">
        <f>IF(COUNTA(A396:F396)=0,"",IF(NOT(ISNUMBER(A396)),"Falta la fecha",IF(TRIM(B396)="","Elige la tarea",IF(ISNUMBER(MATCH(TRIM(B396),TaskNames,0)),"OK","Tarea no válida"))))</f>
        <v/>
      </c>
      <c r="H396" s="60">
        <f>IF(G396="OK",1,0)</f>
        <v/>
      </c>
      <c r="I396" s="60">
        <f>IF(H396=1,MATCH(TRIM(B396),TaskNames,0),0)</f>
        <v/>
      </c>
      <c r="J396" s="60">
        <f>IF(H396=1,IF(UPPER(TRIM(F396))="REPASADO",0,1),0)</f>
        <v/>
      </c>
    </row>
    <row r="397">
      <c r="A397" s="32" t="n"/>
      <c r="B397" s="41" t="n"/>
      <c r="C397" s="41" t="n"/>
      <c r="D397" s="41" t="n"/>
      <c r="E397" s="41" t="n"/>
      <c r="F397" s="61" t="n"/>
      <c r="G397" s="55">
        <f>IF(COUNTA(A397:F397)=0,"",IF(NOT(ISNUMBER(A397)),"Falta la fecha",IF(TRIM(B397)="","Elige la tarea",IF(ISNUMBER(MATCH(TRIM(B397),TaskNames,0)),"OK","Tarea no válida"))))</f>
        <v/>
      </c>
      <c r="H397" s="60">
        <f>IF(G397="OK",1,0)</f>
        <v/>
      </c>
      <c r="I397" s="60">
        <f>IF(H397=1,MATCH(TRIM(B397),TaskNames,0),0)</f>
        <v/>
      </c>
      <c r="J397" s="60">
        <f>IF(H397=1,IF(UPPER(TRIM(F397))="REPASADO",0,1),0)</f>
        <v/>
      </c>
    </row>
    <row r="398">
      <c r="A398" s="32" t="n"/>
      <c r="B398" s="41" t="n"/>
      <c r="C398" s="41" t="n"/>
      <c r="D398" s="41" t="n"/>
      <c r="E398" s="41" t="n"/>
      <c r="F398" s="61" t="n"/>
      <c r="G398" s="55">
        <f>IF(COUNTA(A398:F398)=0,"",IF(NOT(ISNUMBER(A398)),"Falta la fecha",IF(TRIM(B398)="","Elige la tarea",IF(ISNUMBER(MATCH(TRIM(B398),TaskNames,0)),"OK","Tarea no válida"))))</f>
        <v/>
      </c>
      <c r="H398" s="60">
        <f>IF(G398="OK",1,0)</f>
        <v/>
      </c>
      <c r="I398" s="60">
        <f>IF(H398=1,MATCH(TRIM(B398),TaskNames,0),0)</f>
        <v/>
      </c>
      <c r="J398" s="60">
        <f>IF(H398=1,IF(UPPER(TRIM(F398))="REPASADO",0,1),0)</f>
        <v/>
      </c>
    </row>
    <row r="399">
      <c r="A399" s="32" t="n"/>
      <c r="B399" s="41" t="n"/>
      <c r="C399" s="41" t="n"/>
      <c r="D399" s="41" t="n"/>
      <c r="E399" s="41" t="n"/>
      <c r="F399" s="61" t="n"/>
      <c r="G399" s="55">
        <f>IF(COUNTA(A399:F399)=0,"",IF(NOT(ISNUMBER(A399)),"Falta la fecha",IF(TRIM(B399)="","Elige la tarea",IF(ISNUMBER(MATCH(TRIM(B399),TaskNames,0)),"OK","Tarea no válida"))))</f>
        <v/>
      </c>
      <c r="H399" s="60">
        <f>IF(G399="OK",1,0)</f>
        <v/>
      </c>
      <c r="I399" s="60">
        <f>IF(H399=1,MATCH(TRIM(B399),TaskNames,0),0)</f>
        <v/>
      </c>
      <c r="J399" s="60">
        <f>IF(H399=1,IF(UPPER(TRIM(F399))="REPASADO",0,1),0)</f>
        <v/>
      </c>
    </row>
    <row r="400">
      <c r="A400" s="32" t="n"/>
      <c r="B400" s="41" t="n"/>
      <c r="C400" s="41" t="n"/>
      <c r="D400" s="41" t="n"/>
      <c r="E400" s="41" t="n"/>
      <c r="F400" s="61" t="n"/>
      <c r="G400" s="55">
        <f>IF(COUNTA(A400:F400)=0,"",IF(NOT(ISNUMBER(A400)),"Falta la fecha",IF(TRIM(B400)="","Elige la tarea",IF(ISNUMBER(MATCH(TRIM(B400),TaskNames,0)),"OK","Tarea no válida"))))</f>
        <v/>
      </c>
      <c r="H400" s="60">
        <f>IF(G400="OK",1,0)</f>
        <v/>
      </c>
      <c r="I400" s="60">
        <f>IF(H400=1,MATCH(TRIM(B400),TaskNames,0),0)</f>
        <v/>
      </c>
      <c r="J400" s="60">
        <f>IF(H400=1,IF(UPPER(TRIM(F400))="REPASADO",0,1),0)</f>
        <v/>
      </c>
    </row>
    <row r="401">
      <c r="A401" s="32" t="n"/>
      <c r="B401" s="41" t="n"/>
      <c r="C401" s="41" t="n"/>
      <c r="D401" s="41" t="n"/>
      <c r="E401" s="41" t="n"/>
      <c r="F401" s="61" t="n"/>
      <c r="G401" s="55">
        <f>IF(COUNTA(A401:F401)=0,"",IF(NOT(ISNUMBER(A401)),"Falta la fecha",IF(TRIM(B401)="","Elige la tarea",IF(ISNUMBER(MATCH(TRIM(B401),TaskNames,0)),"OK","Tarea no válida"))))</f>
        <v/>
      </c>
      <c r="H401" s="60">
        <f>IF(G401="OK",1,0)</f>
        <v/>
      </c>
      <c r="I401" s="60">
        <f>IF(H401=1,MATCH(TRIM(B401),TaskNames,0),0)</f>
        <v/>
      </c>
      <c r="J401" s="60">
        <f>IF(H401=1,IF(UPPER(TRIM(F401))="REPASADO",0,1),0)</f>
        <v/>
      </c>
    </row>
    <row r="402">
      <c r="A402" s="32" t="n"/>
      <c r="B402" s="41" t="n"/>
      <c r="C402" s="41" t="n"/>
      <c r="D402" s="41" t="n"/>
      <c r="E402" s="41" t="n"/>
      <c r="F402" s="61" t="n"/>
      <c r="G402" s="55">
        <f>IF(COUNTA(A402:F402)=0,"",IF(NOT(ISNUMBER(A402)),"Falta la fecha",IF(TRIM(B402)="","Elige la tarea",IF(ISNUMBER(MATCH(TRIM(B402),TaskNames,0)),"OK","Tarea no válida"))))</f>
        <v/>
      </c>
      <c r="H402" s="60">
        <f>IF(G402="OK",1,0)</f>
        <v/>
      </c>
      <c r="I402" s="60">
        <f>IF(H402=1,MATCH(TRIM(B402),TaskNames,0),0)</f>
        <v/>
      </c>
      <c r="J402" s="60">
        <f>IF(H402=1,IF(UPPER(TRIM(F402))="REPASADO",0,1),0)</f>
        <v/>
      </c>
    </row>
    <row r="403">
      <c r="A403" s="32" t="n"/>
      <c r="B403" s="41" t="n"/>
      <c r="C403" s="41" t="n"/>
      <c r="D403" s="41" t="n"/>
      <c r="E403" s="41" t="n"/>
      <c r="F403" s="61" t="n"/>
      <c r="G403" s="55">
        <f>IF(COUNTA(A403:F403)=0,"",IF(NOT(ISNUMBER(A403)),"Falta la fecha",IF(TRIM(B403)="","Elige la tarea",IF(ISNUMBER(MATCH(TRIM(B403),TaskNames,0)),"OK","Tarea no válida"))))</f>
        <v/>
      </c>
      <c r="H403" s="60">
        <f>IF(G403="OK",1,0)</f>
        <v/>
      </c>
      <c r="I403" s="60">
        <f>IF(H403=1,MATCH(TRIM(B403),TaskNames,0),0)</f>
        <v/>
      </c>
      <c r="J403" s="60">
        <f>IF(H403=1,IF(UPPER(TRIM(F403))="REPASADO",0,1),0)</f>
        <v/>
      </c>
    </row>
    <row r="404">
      <c r="A404" s="32" t="n"/>
      <c r="B404" s="41" t="n"/>
      <c r="C404" s="41" t="n"/>
      <c r="D404" s="41" t="n"/>
      <c r="E404" s="41" t="n"/>
      <c r="F404" s="61" t="n"/>
      <c r="G404" s="55">
        <f>IF(COUNTA(A404:F404)=0,"",IF(NOT(ISNUMBER(A404)),"Falta la fecha",IF(TRIM(B404)="","Elige la tarea",IF(ISNUMBER(MATCH(TRIM(B404),TaskNames,0)),"OK","Tarea no válida"))))</f>
        <v/>
      </c>
      <c r="H404" s="60">
        <f>IF(G404="OK",1,0)</f>
        <v/>
      </c>
      <c r="I404" s="60">
        <f>IF(H404=1,MATCH(TRIM(B404),TaskNames,0),0)</f>
        <v/>
      </c>
      <c r="J404" s="60">
        <f>IF(H404=1,IF(UPPER(TRIM(F404))="REPASADO",0,1),0)</f>
        <v/>
      </c>
    </row>
    <row r="405">
      <c r="A405" s="32" t="n"/>
      <c r="B405" s="41" t="n"/>
      <c r="C405" s="41" t="n"/>
      <c r="D405" s="41" t="n"/>
      <c r="E405" s="41" t="n"/>
      <c r="F405" s="61" t="n"/>
      <c r="G405" s="55">
        <f>IF(COUNTA(A405:F405)=0,"",IF(NOT(ISNUMBER(A405)),"Falta la fecha",IF(TRIM(B405)="","Elige la tarea",IF(ISNUMBER(MATCH(TRIM(B405),TaskNames,0)),"OK","Tarea no válida"))))</f>
        <v/>
      </c>
      <c r="H405" s="60">
        <f>IF(G405="OK",1,0)</f>
        <v/>
      </c>
      <c r="I405" s="60">
        <f>IF(H405=1,MATCH(TRIM(B405),TaskNames,0),0)</f>
        <v/>
      </c>
      <c r="J405" s="60">
        <f>IF(H405=1,IF(UPPER(TRIM(F405))="REPASADO",0,1),0)</f>
        <v/>
      </c>
    </row>
    <row r="406">
      <c r="A406" s="32" t="n"/>
      <c r="B406" s="41" t="n"/>
      <c r="C406" s="41" t="n"/>
      <c r="D406" s="41" t="n"/>
      <c r="E406" s="41" t="n"/>
      <c r="F406" s="61" t="n"/>
      <c r="G406" s="55">
        <f>IF(COUNTA(A406:F406)=0,"",IF(NOT(ISNUMBER(A406)),"Falta la fecha",IF(TRIM(B406)="","Elige la tarea",IF(ISNUMBER(MATCH(TRIM(B406),TaskNames,0)),"OK","Tarea no válida"))))</f>
        <v/>
      </c>
      <c r="H406" s="60">
        <f>IF(G406="OK",1,0)</f>
        <v/>
      </c>
      <c r="I406" s="60">
        <f>IF(H406=1,MATCH(TRIM(B406),TaskNames,0),0)</f>
        <v/>
      </c>
      <c r="J406" s="60">
        <f>IF(H406=1,IF(UPPER(TRIM(F406))="REPASADO",0,1),0)</f>
        <v/>
      </c>
    </row>
    <row r="407">
      <c r="A407" s="32" t="n"/>
      <c r="B407" s="41" t="n"/>
      <c r="C407" s="41" t="n"/>
      <c r="D407" s="41" t="n"/>
      <c r="E407" s="41" t="n"/>
      <c r="F407" s="61" t="n"/>
      <c r="G407" s="55">
        <f>IF(COUNTA(A407:F407)=0,"",IF(NOT(ISNUMBER(A407)),"Falta la fecha",IF(TRIM(B407)="","Elige la tarea",IF(ISNUMBER(MATCH(TRIM(B407),TaskNames,0)),"OK","Tarea no válida"))))</f>
        <v/>
      </c>
      <c r="H407" s="60">
        <f>IF(G407="OK",1,0)</f>
        <v/>
      </c>
      <c r="I407" s="60">
        <f>IF(H407=1,MATCH(TRIM(B407),TaskNames,0),0)</f>
        <v/>
      </c>
      <c r="J407" s="60">
        <f>IF(H407=1,IF(UPPER(TRIM(F407))="REPASADO",0,1),0)</f>
        <v/>
      </c>
    </row>
    <row r="408">
      <c r="A408" s="32" t="n"/>
      <c r="B408" s="41" t="n"/>
      <c r="C408" s="41" t="n"/>
      <c r="D408" s="41" t="n"/>
      <c r="E408" s="41" t="n"/>
      <c r="F408" s="61" t="n"/>
      <c r="G408" s="55">
        <f>IF(COUNTA(A408:F408)=0,"",IF(NOT(ISNUMBER(A408)),"Falta la fecha",IF(TRIM(B408)="","Elige la tarea",IF(ISNUMBER(MATCH(TRIM(B408),TaskNames,0)),"OK","Tarea no válida"))))</f>
        <v/>
      </c>
      <c r="H408" s="60">
        <f>IF(G408="OK",1,0)</f>
        <v/>
      </c>
      <c r="I408" s="60">
        <f>IF(H408=1,MATCH(TRIM(B408),TaskNames,0),0)</f>
        <v/>
      </c>
      <c r="J408" s="60">
        <f>IF(H408=1,IF(UPPER(TRIM(F408))="REPASADO",0,1),0)</f>
        <v/>
      </c>
    </row>
    <row r="409">
      <c r="A409" s="32" t="n"/>
      <c r="B409" s="41" t="n"/>
      <c r="C409" s="41" t="n"/>
      <c r="D409" s="41" t="n"/>
      <c r="E409" s="41" t="n"/>
      <c r="F409" s="61" t="n"/>
      <c r="G409" s="55">
        <f>IF(COUNTA(A409:F409)=0,"",IF(NOT(ISNUMBER(A409)),"Falta la fecha",IF(TRIM(B409)="","Elige la tarea",IF(ISNUMBER(MATCH(TRIM(B409),TaskNames,0)),"OK","Tarea no válida"))))</f>
        <v/>
      </c>
      <c r="H409" s="60">
        <f>IF(G409="OK",1,0)</f>
        <v/>
      </c>
      <c r="I409" s="60">
        <f>IF(H409=1,MATCH(TRIM(B409),TaskNames,0),0)</f>
        <v/>
      </c>
      <c r="J409" s="60">
        <f>IF(H409=1,IF(UPPER(TRIM(F409))="REPASADO",0,1),0)</f>
        <v/>
      </c>
    </row>
    <row r="410">
      <c r="A410" s="32" t="n"/>
      <c r="B410" s="41" t="n"/>
      <c r="C410" s="41" t="n"/>
      <c r="D410" s="41" t="n"/>
      <c r="E410" s="41" t="n"/>
      <c r="F410" s="61" t="n"/>
      <c r="G410" s="55">
        <f>IF(COUNTA(A410:F410)=0,"",IF(NOT(ISNUMBER(A410)),"Falta la fecha",IF(TRIM(B410)="","Elige la tarea",IF(ISNUMBER(MATCH(TRIM(B410),TaskNames,0)),"OK","Tarea no válida"))))</f>
        <v/>
      </c>
      <c r="H410" s="60">
        <f>IF(G410="OK",1,0)</f>
        <v/>
      </c>
      <c r="I410" s="60">
        <f>IF(H410=1,MATCH(TRIM(B410),TaskNames,0),0)</f>
        <v/>
      </c>
      <c r="J410" s="60">
        <f>IF(H410=1,IF(UPPER(TRIM(F410))="REPASADO",0,1),0)</f>
        <v/>
      </c>
    </row>
    <row r="411">
      <c r="A411" s="32" t="n"/>
      <c r="B411" s="41" t="n"/>
      <c r="C411" s="41" t="n"/>
      <c r="D411" s="41" t="n"/>
      <c r="E411" s="41" t="n"/>
      <c r="F411" s="61" t="n"/>
      <c r="G411" s="55">
        <f>IF(COUNTA(A411:F411)=0,"",IF(NOT(ISNUMBER(A411)),"Falta la fecha",IF(TRIM(B411)="","Elige la tarea",IF(ISNUMBER(MATCH(TRIM(B411),TaskNames,0)),"OK","Tarea no válida"))))</f>
        <v/>
      </c>
      <c r="H411" s="60">
        <f>IF(G411="OK",1,0)</f>
        <v/>
      </c>
      <c r="I411" s="60">
        <f>IF(H411=1,MATCH(TRIM(B411),TaskNames,0),0)</f>
        <v/>
      </c>
      <c r="J411" s="60">
        <f>IF(H411=1,IF(UPPER(TRIM(F411))="REPASADO",0,1),0)</f>
        <v/>
      </c>
    </row>
    <row r="412">
      <c r="A412" s="32" t="n"/>
      <c r="B412" s="41" t="n"/>
      <c r="C412" s="41" t="n"/>
      <c r="D412" s="41" t="n"/>
      <c r="E412" s="41" t="n"/>
      <c r="F412" s="61" t="n"/>
      <c r="G412" s="55">
        <f>IF(COUNTA(A412:F412)=0,"",IF(NOT(ISNUMBER(A412)),"Falta la fecha",IF(TRIM(B412)="","Elige la tarea",IF(ISNUMBER(MATCH(TRIM(B412),TaskNames,0)),"OK","Tarea no válida"))))</f>
        <v/>
      </c>
      <c r="H412" s="60">
        <f>IF(G412="OK",1,0)</f>
        <v/>
      </c>
      <c r="I412" s="60">
        <f>IF(H412=1,MATCH(TRIM(B412),TaskNames,0),0)</f>
        <v/>
      </c>
      <c r="J412" s="60">
        <f>IF(H412=1,IF(UPPER(TRIM(F412))="REPASADO",0,1),0)</f>
        <v/>
      </c>
    </row>
    <row r="413">
      <c r="A413" s="32" t="n"/>
      <c r="B413" s="41" t="n"/>
      <c r="C413" s="41" t="n"/>
      <c r="D413" s="41" t="n"/>
      <c r="E413" s="41" t="n"/>
      <c r="F413" s="61" t="n"/>
      <c r="G413" s="55">
        <f>IF(COUNTA(A413:F413)=0,"",IF(NOT(ISNUMBER(A413)),"Falta la fecha",IF(TRIM(B413)="","Elige la tarea",IF(ISNUMBER(MATCH(TRIM(B413),TaskNames,0)),"OK","Tarea no válida"))))</f>
        <v/>
      </c>
      <c r="H413" s="60">
        <f>IF(G413="OK",1,0)</f>
        <v/>
      </c>
      <c r="I413" s="60">
        <f>IF(H413=1,MATCH(TRIM(B413),TaskNames,0),0)</f>
        <v/>
      </c>
      <c r="J413" s="60">
        <f>IF(H413=1,IF(UPPER(TRIM(F413))="REPASADO",0,1),0)</f>
        <v/>
      </c>
    </row>
    <row r="414">
      <c r="A414" s="32" t="n"/>
      <c r="B414" s="41" t="n"/>
      <c r="C414" s="41" t="n"/>
      <c r="D414" s="41" t="n"/>
      <c r="E414" s="41" t="n"/>
      <c r="F414" s="61" t="n"/>
      <c r="G414" s="55">
        <f>IF(COUNTA(A414:F414)=0,"",IF(NOT(ISNUMBER(A414)),"Falta la fecha",IF(TRIM(B414)="","Elige la tarea",IF(ISNUMBER(MATCH(TRIM(B414),TaskNames,0)),"OK","Tarea no válida"))))</f>
        <v/>
      </c>
      <c r="H414" s="60">
        <f>IF(G414="OK",1,0)</f>
        <v/>
      </c>
      <c r="I414" s="60">
        <f>IF(H414=1,MATCH(TRIM(B414),TaskNames,0),0)</f>
        <v/>
      </c>
      <c r="J414" s="60">
        <f>IF(H414=1,IF(UPPER(TRIM(F414))="REPASADO",0,1),0)</f>
        <v/>
      </c>
    </row>
    <row r="415">
      <c r="A415" s="32" t="n"/>
      <c r="B415" s="41" t="n"/>
      <c r="C415" s="41" t="n"/>
      <c r="D415" s="41" t="n"/>
      <c r="E415" s="41" t="n"/>
      <c r="F415" s="61" t="n"/>
      <c r="G415" s="55">
        <f>IF(COUNTA(A415:F415)=0,"",IF(NOT(ISNUMBER(A415)),"Falta la fecha",IF(TRIM(B415)="","Elige la tarea",IF(ISNUMBER(MATCH(TRIM(B415),TaskNames,0)),"OK","Tarea no válida"))))</f>
        <v/>
      </c>
      <c r="H415" s="60">
        <f>IF(G415="OK",1,0)</f>
        <v/>
      </c>
      <c r="I415" s="60">
        <f>IF(H415=1,MATCH(TRIM(B415),TaskNames,0),0)</f>
        <v/>
      </c>
      <c r="J415" s="60">
        <f>IF(H415=1,IF(UPPER(TRIM(F415))="REPASADO",0,1),0)</f>
        <v/>
      </c>
    </row>
    <row r="416">
      <c r="A416" s="32" t="n"/>
      <c r="B416" s="41" t="n"/>
      <c r="C416" s="41" t="n"/>
      <c r="D416" s="41" t="n"/>
      <c r="E416" s="41" t="n"/>
      <c r="F416" s="61" t="n"/>
      <c r="G416" s="55">
        <f>IF(COUNTA(A416:F416)=0,"",IF(NOT(ISNUMBER(A416)),"Falta la fecha",IF(TRIM(B416)="","Elige la tarea",IF(ISNUMBER(MATCH(TRIM(B416),TaskNames,0)),"OK","Tarea no válida"))))</f>
        <v/>
      </c>
      <c r="H416" s="60">
        <f>IF(G416="OK",1,0)</f>
        <v/>
      </c>
      <c r="I416" s="60">
        <f>IF(H416=1,MATCH(TRIM(B416),TaskNames,0),0)</f>
        <v/>
      </c>
      <c r="J416" s="60">
        <f>IF(H416=1,IF(UPPER(TRIM(F416))="REPASADO",0,1),0)</f>
        <v/>
      </c>
    </row>
    <row r="417">
      <c r="A417" s="32" t="n"/>
      <c r="B417" s="41" t="n"/>
      <c r="C417" s="41" t="n"/>
      <c r="D417" s="41" t="n"/>
      <c r="E417" s="41" t="n"/>
      <c r="F417" s="61" t="n"/>
      <c r="G417" s="55">
        <f>IF(COUNTA(A417:F417)=0,"",IF(NOT(ISNUMBER(A417)),"Falta la fecha",IF(TRIM(B417)="","Elige la tarea",IF(ISNUMBER(MATCH(TRIM(B417),TaskNames,0)),"OK","Tarea no válida"))))</f>
        <v/>
      </c>
      <c r="H417" s="60">
        <f>IF(G417="OK",1,0)</f>
        <v/>
      </c>
      <c r="I417" s="60">
        <f>IF(H417=1,MATCH(TRIM(B417),TaskNames,0),0)</f>
        <v/>
      </c>
      <c r="J417" s="60">
        <f>IF(H417=1,IF(UPPER(TRIM(F417))="REPASADO",0,1),0)</f>
        <v/>
      </c>
    </row>
    <row r="418">
      <c r="A418" s="32" t="n"/>
      <c r="B418" s="41" t="n"/>
      <c r="C418" s="41" t="n"/>
      <c r="D418" s="41" t="n"/>
      <c r="E418" s="41" t="n"/>
      <c r="F418" s="61" t="n"/>
      <c r="G418" s="55">
        <f>IF(COUNTA(A418:F418)=0,"",IF(NOT(ISNUMBER(A418)),"Falta la fecha",IF(TRIM(B418)="","Elige la tarea",IF(ISNUMBER(MATCH(TRIM(B418),TaskNames,0)),"OK","Tarea no válida"))))</f>
        <v/>
      </c>
      <c r="H418" s="60">
        <f>IF(G418="OK",1,0)</f>
        <v/>
      </c>
      <c r="I418" s="60">
        <f>IF(H418=1,MATCH(TRIM(B418),TaskNames,0),0)</f>
        <v/>
      </c>
      <c r="J418" s="60">
        <f>IF(H418=1,IF(UPPER(TRIM(F418))="REPASADO",0,1),0)</f>
        <v/>
      </c>
    </row>
    <row r="419">
      <c r="A419" s="32" t="n"/>
      <c r="B419" s="41" t="n"/>
      <c r="C419" s="41" t="n"/>
      <c r="D419" s="41" t="n"/>
      <c r="E419" s="41" t="n"/>
      <c r="F419" s="61" t="n"/>
      <c r="G419" s="55">
        <f>IF(COUNTA(A419:F419)=0,"",IF(NOT(ISNUMBER(A419)),"Falta la fecha",IF(TRIM(B419)="","Elige la tarea",IF(ISNUMBER(MATCH(TRIM(B419),TaskNames,0)),"OK","Tarea no válida"))))</f>
        <v/>
      </c>
      <c r="H419" s="60">
        <f>IF(G419="OK",1,0)</f>
        <v/>
      </c>
      <c r="I419" s="60">
        <f>IF(H419=1,MATCH(TRIM(B419),TaskNames,0),0)</f>
        <v/>
      </c>
      <c r="J419" s="60">
        <f>IF(H419=1,IF(UPPER(TRIM(F419))="REPASADO",0,1),0)</f>
        <v/>
      </c>
    </row>
    <row r="420">
      <c r="A420" s="32" t="n"/>
      <c r="B420" s="41" t="n"/>
      <c r="C420" s="41" t="n"/>
      <c r="D420" s="41" t="n"/>
      <c r="E420" s="41" t="n"/>
      <c r="F420" s="61" t="n"/>
      <c r="G420" s="55">
        <f>IF(COUNTA(A420:F420)=0,"",IF(NOT(ISNUMBER(A420)),"Falta la fecha",IF(TRIM(B420)="","Elige la tarea",IF(ISNUMBER(MATCH(TRIM(B420),TaskNames,0)),"OK","Tarea no válida"))))</f>
        <v/>
      </c>
      <c r="H420" s="60">
        <f>IF(G420="OK",1,0)</f>
        <v/>
      </c>
      <c r="I420" s="60">
        <f>IF(H420=1,MATCH(TRIM(B420),TaskNames,0),0)</f>
        <v/>
      </c>
      <c r="J420" s="60">
        <f>IF(H420=1,IF(UPPER(TRIM(F420))="REPASADO",0,1),0)</f>
        <v/>
      </c>
    </row>
    <row r="421">
      <c r="A421" s="32" t="n"/>
      <c r="B421" s="41" t="n"/>
      <c r="C421" s="41" t="n"/>
      <c r="D421" s="41" t="n"/>
      <c r="E421" s="41" t="n"/>
      <c r="F421" s="61" t="n"/>
      <c r="G421" s="55">
        <f>IF(COUNTA(A421:F421)=0,"",IF(NOT(ISNUMBER(A421)),"Falta la fecha",IF(TRIM(B421)="","Elige la tarea",IF(ISNUMBER(MATCH(TRIM(B421),TaskNames,0)),"OK","Tarea no válida"))))</f>
        <v/>
      </c>
      <c r="H421" s="60">
        <f>IF(G421="OK",1,0)</f>
        <v/>
      </c>
      <c r="I421" s="60">
        <f>IF(H421=1,MATCH(TRIM(B421),TaskNames,0),0)</f>
        <v/>
      </c>
      <c r="J421" s="60">
        <f>IF(H421=1,IF(UPPER(TRIM(F421))="REPASADO",0,1),0)</f>
        <v/>
      </c>
    </row>
    <row r="422">
      <c r="A422" s="32" t="n"/>
      <c r="B422" s="41" t="n"/>
      <c r="C422" s="41" t="n"/>
      <c r="D422" s="41" t="n"/>
      <c r="E422" s="41" t="n"/>
      <c r="F422" s="61" t="n"/>
      <c r="G422" s="55">
        <f>IF(COUNTA(A422:F422)=0,"",IF(NOT(ISNUMBER(A422)),"Falta la fecha",IF(TRIM(B422)="","Elige la tarea",IF(ISNUMBER(MATCH(TRIM(B422),TaskNames,0)),"OK","Tarea no válida"))))</f>
        <v/>
      </c>
      <c r="H422" s="60">
        <f>IF(G422="OK",1,0)</f>
        <v/>
      </c>
      <c r="I422" s="60">
        <f>IF(H422=1,MATCH(TRIM(B422),TaskNames,0),0)</f>
        <v/>
      </c>
      <c r="J422" s="60">
        <f>IF(H422=1,IF(UPPER(TRIM(F422))="REPASADO",0,1),0)</f>
        <v/>
      </c>
    </row>
    <row r="423">
      <c r="A423" s="32" t="n"/>
      <c r="B423" s="41" t="n"/>
      <c r="C423" s="41" t="n"/>
      <c r="D423" s="41" t="n"/>
      <c r="E423" s="41" t="n"/>
      <c r="F423" s="61" t="n"/>
      <c r="G423" s="55">
        <f>IF(COUNTA(A423:F423)=0,"",IF(NOT(ISNUMBER(A423)),"Falta la fecha",IF(TRIM(B423)="","Elige la tarea",IF(ISNUMBER(MATCH(TRIM(B423),TaskNames,0)),"OK","Tarea no válida"))))</f>
        <v/>
      </c>
      <c r="H423" s="60">
        <f>IF(G423="OK",1,0)</f>
        <v/>
      </c>
      <c r="I423" s="60">
        <f>IF(H423=1,MATCH(TRIM(B423),TaskNames,0),0)</f>
        <v/>
      </c>
      <c r="J423" s="60">
        <f>IF(H423=1,IF(UPPER(TRIM(F423))="REPASADO",0,1),0)</f>
        <v/>
      </c>
    </row>
    <row r="424">
      <c r="A424" s="32" t="n"/>
      <c r="B424" s="41" t="n"/>
      <c r="C424" s="41" t="n"/>
      <c r="D424" s="41" t="n"/>
      <c r="E424" s="41" t="n"/>
      <c r="F424" s="61" t="n"/>
      <c r="G424" s="55">
        <f>IF(COUNTA(A424:F424)=0,"",IF(NOT(ISNUMBER(A424)),"Falta la fecha",IF(TRIM(B424)="","Elige la tarea",IF(ISNUMBER(MATCH(TRIM(B424),TaskNames,0)),"OK","Tarea no válida"))))</f>
        <v/>
      </c>
      <c r="H424" s="60">
        <f>IF(G424="OK",1,0)</f>
        <v/>
      </c>
      <c r="I424" s="60">
        <f>IF(H424=1,MATCH(TRIM(B424),TaskNames,0),0)</f>
        <v/>
      </c>
      <c r="J424" s="60">
        <f>IF(H424=1,IF(UPPER(TRIM(F424))="REPASADO",0,1),0)</f>
        <v/>
      </c>
    </row>
    <row r="425">
      <c r="A425" s="32" t="n"/>
      <c r="B425" s="41" t="n"/>
      <c r="C425" s="41" t="n"/>
      <c r="D425" s="41" t="n"/>
      <c r="E425" s="41" t="n"/>
      <c r="F425" s="61" t="n"/>
      <c r="G425" s="55">
        <f>IF(COUNTA(A425:F425)=0,"",IF(NOT(ISNUMBER(A425)),"Falta la fecha",IF(TRIM(B425)="","Elige la tarea",IF(ISNUMBER(MATCH(TRIM(B425),TaskNames,0)),"OK","Tarea no válida"))))</f>
        <v/>
      </c>
      <c r="H425" s="60">
        <f>IF(G425="OK",1,0)</f>
        <v/>
      </c>
      <c r="I425" s="60">
        <f>IF(H425=1,MATCH(TRIM(B425),TaskNames,0),0)</f>
        <v/>
      </c>
      <c r="J425" s="60">
        <f>IF(H425=1,IF(UPPER(TRIM(F425))="REPASADO",0,1),0)</f>
        <v/>
      </c>
    </row>
    <row r="426">
      <c r="A426" s="32" t="n"/>
      <c r="B426" s="41" t="n"/>
      <c r="C426" s="41" t="n"/>
      <c r="D426" s="41" t="n"/>
      <c r="E426" s="41" t="n"/>
      <c r="F426" s="61" t="n"/>
      <c r="G426" s="55">
        <f>IF(COUNTA(A426:F426)=0,"",IF(NOT(ISNUMBER(A426)),"Falta la fecha",IF(TRIM(B426)="","Elige la tarea",IF(ISNUMBER(MATCH(TRIM(B426),TaskNames,0)),"OK","Tarea no válida"))))</f>
        <v/>
      </c>
      <c r="H426" s="60">
        <f>IF(G426="OK",1,0)</f>
        <v/>
      </c>
      <c r="I426" s="60">
        <f>IF(H426=1,MATCH(TRIM(B426),TaskNames,0),0)</f>
        <v/>
      </c>
      <c r="J426" s="60">
        <f>IF(H426=1,IF(UPPER(TRIM(F426))="REPASADO",0,1),0)</f>
        <v/>
      </c>
    </row>
    <row r="427">
      <c r="A427" s="32" t="n"/>
      <c r="B427" s="41" t="n"/>
      <c r="C427" s="41" t="n"/>
      <c r="D427" s="41" t="n"/>
      <c r="E427" s="41" t="n"/>
      <c r="F427" s="61" t="n"/>
      <c r="G427" s="55">
        <f>IF(COUNTA(A427:F427)=0,"",IF(NOT(ISNUMBER(A427)),"Falta la fecha",IF(TRIM(B427)="","Elige la tarea",IF(ISNUMBER(MATCH(TRIM(B427),TaskNames,0)),"OK","Tarea no válida"))))</f>
        <v/>
      </c>
      <c r="H427" s="60">
        <f>IF(G427="OK",1,0)</f>
        <v/>
      </c>
      <c r="I427" s="60">
        <f>IF(H427=1,MATCH(TRIM(B427),TaskNames,0),0)</f>
        <v/>
      </c>
      <c r="J427" s="60">
        <f>IF(H427=1,IF(UPPER(TRIM(F427))="REPASADO",0,1),0)</f>
        <v/>
      </c>
    </row>
    <row r="428">
      <c r="A428" s="32" t="n"/>
      <c r="B428" s="41" t="n"/>
      <c r="C428" s="41" t="n"/>
      <c r="D428" s="41" t="n"/>
      <c r="E428" s="41" t="n"/>
      <c r="F428" s="61" t="n"/>
      <c r="G428" s="55">
        <f>IF(COUNTA(A428:F428)=0,"",IF(NOT(ISNUMBER(A428)),"Falta la fecha",IF(TRIM(B428)="","Elige la tarea",IF(ISNUMBER(MATCH(TRIM(B428),TaskNames,0)),"OK","Tarea no válida"))))</f>
        <v/>
      </c>
      <c r="H428" s="60">
        <f>IF(G428="OK",1,0)</f>
        <v/>
      </c>
      <c r="I428" s="60">
        <f>IF(H428=1,MATCH(TRIM(B428),TaskNames,0),0)</f>
        <v/>
      </c>
      <c r="J428" s="60">
        <f>IF(H428=1,IF(UPPER(TRIM(F428))="REPASADO",0,1),0)</f>
        <v/>
      </c>
    </row>
    <row r="429">
      <c r="A429" s="32" t="n"/>
      <c r="B429" s="41" t="n"/>
      <c r="C429" s="41" t="n"/>
      <c r="D429" s="41" t="n"/>
      <c r="E429" s="41" t="n"/>
      <c r="F429" s="61" t="n"/>
      <c r="G429" s="55">
        <f>IF(COUNTA(A429:F429)=0,"",IF(NOT(ISNUMBER(A429)),"Falta la fecha",IF(TRIM(B429)="","Elige la tarea",IF(ISNUMBER(MATCH(TRIM(B429),TaskNames,0)),"OK","Tarea no válida"))))</f>
        <v/>
      </c>
      <c r="H429" s="60">
        <f>IF(G429="OK",1,0)</f>
        <v/>
      </c>
      <c r="I429" s="60">
        <f>IF(H429=1,MATCH(TRIM(B429),TaskNames,0),0)</f>
        <v/>
      </c>
      <c r="J429" s="60">
        <f>IF(H429=1,IF(UPPER(TRIM(F429))="REPASADO",0,1),0)</f>
        <v/>
      </c>
    </row>
    <row r="430">
      <c r="A430" s="32" t="n"/>
      <c r="B430" s="41" t="n"/>
      <c r="C430" s="41" t="n"/>
      <c r="D430" s="41" t="n"/>
      <c r="E430" s="41" t="n"/>
      <c r="F430" s="61" t="n"/>
      <c r="G430" s="55">
        <f>IF(COUNTA(A430:F430)=0,"",IF(NOT(ISNUMBER(A430)),"Falta la fecha",IF(TRIM(B430)="","Elige la tarea",IF(ISNUMBER(MATCH(TRIM(B430),TaskNames,0)),"OK","Tarea no válida"))))</f>
        <v/>
      </c>
      <c r="H430" s="60">
        <f>IF(G430="OK",1,0)</f>
        <v/>
      </c>
      <c r="I430" s="60">
        <f>IF(H430=1,MATCH(TRIM(B430),TaskNames,0),0)</f>
        <v/>
      </c>
      <c r="J430" s="60">
        <f>IF(H430=1,IF(UPPER(TRIM(F430))="REPASADO",0,1),0)</f>
        <v/>
      </c>
    </row>
    <row r="431">
      <c r="A431" s="32" t="n"/>
      <c r="B431" s="41" t="n"/>
      <c r="C431" s="41" t="n"/>
      <c r="D431" s="41" t="n"/>
      <c r="E431" s="41" t="n"/>
      <c r="F431" s="61" t="n"/>
      <c r="G431" s="55">
        <f>IF(COUNTA(A431:F431)=0,"",IF(NOT(ISNUMBER(A431)),"Falta la fecha",IF(TRIM(B431)="","Elige la tarea",IF(ISNUMBER(MATCH(TRIM(B431),TaskNames,0)),"OK","Tarea no válida"))))</f>
        <v/>
      </c>
      <c r="H431" s="60">
        <f>IF(G431="OK",1,0)</f>
        <v/>
      </c>
      <c r="I431" s="60">
        <f>IF(H431=1,MATCH(TRIM(B431),TaskNames,0),0)</f>
        <v/>
      </c>
      <c r="J431" s="60">
        <f>IF(H431=1,IF(UPPER(TRIM(F431))="REPASADO",0,1),0)</f>
        <v/>
      </c>
    </row>
    <row r="432">
      <c r="A432" s="32" t="n"/>
      <c r="B432" s="41" t="n"/>
      <c r="C432" s="41" t="n"/>
      <c r="D432" s="41" t="n"/>
      <c r="E432" s="41" t="n"/>
      <c r="F432" s="61" t="n"/>
      <c r="G432" s="55">
        <f>IF(COUNTA(A432:F432)=0,"",IF(NOT(ISNUMBER(A432)),"Falta la fecha",IF(TRIM(B432)="","Elige la tarea",IF(ISNUMBER(MATCH(TRIM(B432),TaskNames,0)),"OK","Tarea no válida"))))</f>
        <v/>
      </c>
      <c r="H432" s="60">
        <f>IF(G432="OK",1,0)</f>
        <v/>
      </c>
      <c r="I432" s="60">
        <f>IF(H432=1,MATCH(TRIM(B432),TaskNames,0),0)</f>
        <v/>
      </c>
      <c r="J432" s="60">
        <f>IF(H432=1,IF(UPPER(TRIM(F432))="REPASADO",0,1),0)</f>
        <v/>
      </c>
    </row>
    <row r="433">
      <c r="A433" s="32" t="n"/>
      <c r="B433" s="41" t="n"/>
      <c r="C433" s="41" t="n"/>
      <c r="D433" s="41" t="n"/>
      <c r="E433" s="41" t="n"/>
      <c r="F433" s="61" t="n"/>
      <c r="G433" s="55">
        <f>IF(COUNTA(A433:F433)=0,"",IF(NOT(ISNUMBER(A433)),"Falta la fecha",IF(TRIM(B433)="","Elige la tarea",IF(ISNUMBER(MATCH(TRIM(B433),TaskNames,0)),"OK","Tarea no válida"))))</f>
        <v/>
      </c>
      <c r="H433" s="60">
        <f>IF(G433="OK",1,0)</f>
        <v/>
      </c>
      <c r="I433" s="60">
        <f>IF(H433=1,MATCH(TRIM(B433),TaskNames,0),0)</f>
        <v/>
      </c>
      <c r="J433" s="60">
        <f>IF(H433=1,IF(UPPER(TRIM(F433))="REPASADO",0,1),0)</f>
        <v/>
      </c>
    </row>
    <row r="434">
      <c r="A434" s="32" t="n"/>
      <c r="B434" s="41" t="n"/>
      <c r="C434" s="41" t="n"/>
      <c r="D434" s="41" t="n"/>
      <c r="E434" s="41" t="n"/>
      <c r="F434" s="61" t="n"/>
      <c r="G434" s="55">
        <f>IF(COUNTA(A434:F434)=0,"",IF(NOT(ISNUMBER(A434)),"Falta la fecha",IF(TRIM(B434)="","Elige la tarea",IF(ISNUMBER(MATCH(TRIM(B434),TaskNames,0)),"OK","Tarea no válida"))))</f>
        <v/>
      </c>
      <c r="H434" s="60">
        <f>IF(G434="OK",1,0)</f>
        <v/>
      </c>
      <c r="I434" s="60">
        <f>IF(H434=1,MATCH(TRIM(B434),TaskNames,0),0)</f>
        <v/>
      </c>
      <c r="J434" s="60">
        <f>IF(H434=1,IF(UPPER(TRIM(F434))="REPASADO",0,1),0)</f>
        <v/>
      </c>
    </row>
    <row r="435">
      <c r="A435" s="32" t="n"/>
      <c r="B435" s="41" t="n"/>
      <c r="C435" s="41" t="n"/>
      <c r="D435" s="41" t="n"/>
      <c r="E435" s="41" t="n"/>
      <c r="F435" s="61" t="n"/>
      <c r="G435" s="55">
        <f>IF(COUNTA(A435:F435)=0,"",IF(NOT(ISNUMBER(A435)),"Falta la fecha",IF(TRIM(B435)="","Elige la tarea",IF(ISNUMBER(MATCH(TRIM(B435),TaskNames,0)),"OK","Tarea no válida"))))</f>
        <v/>
      </c>
      <c r="H435" s="60">
        <f>IF(G435="OK",1,0)</f>
        <v/>
      </c>
      <c r="I435" s="60">
        <f>IF(H435=1,MATCH(TRIM(B435),TaskNames,0),0)</f>
        <v/>
      </c>
      <c r="J435" s="60">
        <f>IF(H435=1,IF(UPPER(TRIM(F435))="REPASADO",0,1),0)</f>
        <v/>
      </c>
    </row>
    <row r="436">
      <c r="A436" s="32" t="n"/>
      <c r="B436" s="41" t="n"/>
      <c r="C436" s="41" t="n"/>
      <c r="D436" s="41" t="n"/>
      <c r="E436" s="41" t="n"/>
      <c r="F436" s="61" t="n"/>
      <c r="G436" s="55">
        <f>IF(COUNTA(A436:F436)=0,"",IF(NOT(ISNUMBER(A436)),"Falta la fecha",IF(TRIM(B436)="","Elige la tarea",IF(ISNUMBER(MATCH(TRIM(B436),TaskNames,0)),"OK","Tarea no válida"))))</f>
        <v/>
      </c>
      <c r="H436" s="60">
        <f>IF(G436="OK",1,0)</f>
        <v/>
      </c>
      <c r="I436" s="60">
        <f>IF(H436=1,MATCH(TRIM(B436),TaskNames,0),0)</f>
        <v/>
      </c>
      <c r="J436" s="60">
        <f>IF(H436=1,IF(UPPER(TRIM(F436))="REPASADO",0,1),0)</f>
        <v/>
      </c>
    </row>
    <row r="437">
      <c r="A437" s="32" t="n"/>
      <c r="B437" s="41" t="n"/>
      <c r="C437" s="41" t="n"/>
      <c r="D437" s="41" t="n"/>
      <c r="E437" s="41" t="n"/>
      <c r="F437" s="61" t="n"/>
      <c r="G437" s="55">
        <f>IF(COUNTA(A437:F437)=0,"",IF(NOT(ISNUMBER(A437)),"Falta la fecha",IF(TRIM(B437)="","Elige la tarea",IF(ISNUMBER(MATCH(TRIM(B437),TaskNames,0)),"OK","Tarea no válida"))))</f>
        <v/>
      </c>
      <c r="H437" s="60">
        <f>IF(G437="OK",1,0)</f>
        <v/>
      </c>
      <c r="I437" s="60">
        <f>IF(H437=1,MATCH(TRIM(B437),TaskNames,0),0)</f>
        <v/>
      </c>
      <c r="J437" s="60">
        <f>IF(H437=1,IF(UPPER(TRIM(F437))="REPASADO",0,1),0)</f>
        <v/>
      </c>
    </row>
    <row r="438">
      <c r="A438" s="32" t="n"/>
      <c r="B438" s="41" t="n"/>
      <c r="C438" s="41" t="n"/>
      <c r="D438" s="41" t="n"/>
      <c r="E438" s="41" t="n"/>
      <c r="F438" s="61" t="n"/>
      <c r="G438" s="55">
        <f>IF(COUNTA(A438:F438)=0,"",IF(NOT(ISNUMBER(A438)),"Falta la fecha",IF(TRIM(B438)="","Elige la tarea",IF(ISNUMBER(MATCH(TRIM(B438),TaskNames,0)),"OK","Tarea no válida"))))</f>
        <v/>
      </c>
      <c r="H438" s="60">
        <f>IF(G438="OK",1,0)</f>
        <v/>
      </c>
      <c r="I438" s="60">
        <f>IF(H438=1,MATCH(TRIM(B438),TaskNames,0),0)</f>
        <v/>
      </c>
      <c r="J438" s="60">
        <f>IF(H438=1,IF(UPPER(TRIM(F438))="REPASADO",0,1),0)</f>
        <v/>
      </c>
    </row>
    <row r="439">
      <c r="A439" s="32" t="n"/>
      <c r="B439" s="41" t="n"/>
      <c r="C439" s="41" t="n"/>
      <c r="D439" s="41" t="n"/>
      <c r="E439" s="41" t="n"/>
      <c r="F439" s="61" t="n"/>
      <c r="G439" s="55">
        <f>IF(COUNTA(A439:F439)=0,"",IF(NOT(ISNUMBER(A439)),"Falta la fecha",IF(TRIM(B439)="","Elige la tarea",IF(ISNUMBER(MATCH(TRIM(B439),TaskNames,0)),"OK","Tarea no válida"))))</f>
        <v/>
      </c>
      <c r="H439" s="60">
        <f>IF(G439="OK",1,0)</f>
        <v/>
      </c>
      <c r="I439" s="60">
        <f>IF(H439=1,MATCH(TRIM(B439),TaskNames,0),0)</f>
        <v/>
      </c>
      <c r="J439" s="60">
        <f>IF(H439=1,IF(UPPER(TRIM(F439))="REPASADO",0,1),0)</f>
        <v/>
      </c>
    </row>
    <row r="440">
      <c r="A440" s="32" t="n"/>
      <c r="B440" s="41" t="n"/>
      <c r="C440" s="41" t="n"/>
      <c r="D440" s="41" t="n"/>
      <c r="E440" s="41" t="n"/>
      <c r="F440" s="61" t="n"/>
      <c r="G440" s="55">
        <f>IF(COUNTA(A440:F440)=0,"",IF(NOT(ISNUMBER(A440)),"Falta la fecha",IF(TRIM(B440)="","Elige la tarea",IF(ISNUMBER(MATCH(TRIM(B440),TaskNames,0)),"OK","Tarea no válida"))))</f>
        <v/>
      </c>
      <c r="H440" s="60">
        <f>IF(G440="OK",1,0)</f>
        <v/>
      </c>
      <c r="I440" s="60">
        <f>IF(H440=1,MATCH(TRIM(B440),TaskNames,0),0)</f>
        <v/>
      </c>
      <c r="J440" s="60">
        <f>IF(H440=1,IF(UPPER(TRIM(F440))="REPASADO",0,1),0)</f>
        <v/>
      </c>
    </row>
    <row r="441">
      <c r="A441" s="32" t="n"/>
      <c r="B441" s="41" t="n"/>
      <c r="C441" s="41" t="n"/>
      <c r="D441" s="41" t="n"/>
      <c r="E441" s="41" t="n"/>
      <c r="F441" s="61" t="n"/>
      <c r="G441" s="55">
        <f>IF(COUNTA(A441:F441)=0,"",IF(NOT(ISNUMBER(A441)),"Falta la fecha",IF(TRIM(B441)="","Elige la tarea",IF(ISNUMBER(MATCH(TRIM(B441),TaskNames,0)),"OK","Tarea no válida"))))</f>
        <v/>
      </c>
      <c r="H441" s="60">
        <f>IF(G441="OK",1,0)</f>
        <v/>
      </c>
      <c r="I441" s="60">
        <f>IF(H441=1,MATCH(TRIM(B441),TaskNames,0),0)</f>
        <v/>
      </c>
      <c r="J441" s="60">
        <f>IF(H441=1,IF(UPPER(TRIM(F441))="REPASADO",0,1),0)</f>
        <v/>
      </c>
    </row>
    <row r="442">
      <c r="A442" s="32" t="n"/>
      <c r="B442" s="41" t="n"/>
      <c r="C442" s="41" t="n"/>
      <c r="D442" s="41" t="n"/>
      <c r="E442" s="41" t="n"/>
      <c r="F442" s="61" t="n"/>
      <c r="G442" s="55">
        <f>IF(COUNTA(A442:F442)=0,"",IF(NOT(ISNUMBER(A442)),"Falta la fecha",IF(TRIM(B442)="","Elige la tarea",IF(ISNUMBER(MATCH(TRIM(B442),TaskNames,0)),"OK","Tarea no válida"))))</f>
        <v/>
      </c>
      <c r="H442" s="60">
        <f>IF(G442="OK",1,0)</f>
        <v/>
      </c>
      <c r="I442" s="60">
        <f>IF(H442=1,MATCH(TRIM(B442),TaskNames,0),0)</f>
        <v/>
      </c>
      <c r="J442" s="60">
        <f>IF(H442=1,IF(UPPER(TRIM(F442))="REPASADO",0,1),0)</f>
        <v/>
      </c>
    </row>
    <row r="443">
      <c r="A443" s="32" t="n"/>
      <c r="B443" s="41" t="n"/>
      <c r="C443" s="41" t="n"/>
      <c r="D443" s="41" t="n"/>
      <c r="E443" s="41" t="n"/>
      <c r="F443" s="61" t="n"/>
      <c r="G443" s="55">
        <f>IF(COUNTA(A443:F443)=0,"",IF(NOT(ISNUMBER(A443)),"Falta la fecha",IF(TRIM(B443)="","Elige la tarea",IF(ISNUMBER(MATCH(TRIM(B443),TaskNames,0)),"OK","Tarea no válida"))))</f>
        <v/>
      </c>
      <c r="H443" s="60">
        <f>IF(G443="OK",1,0)</f>
        <v/>
      </c>
      <c r="I443" s="60">
        <f>IF(H443=1,MATCH(TRIM(B443),TaskNames,0),0)</f>
        <v/>
      </c>
      <c r="J443" s="60">
        <f>IF(H443=1,IF(UPPER(TRIM(F443))="REPASADO",0,1),0)</f>
        <v/>
      </c>
    </row>
    <row r="444">
      <c r="A444" s="32" t="n"/>
      <c r="B444" s="41" t="n"/>
      <c r="C444" s="41" t="n"/>
      <c r="D444" s="41" t="n"/>
      <c r="E444" s="41" t="n"/>
      <c r="F444" s="61" t="n"/>
      <c r="G444" s="55">
        <f>IF(COUNTA(A444:F444)=0,"",IF(NOT(ISNUMBER(A444)),"Falta la fecha",IF(TRIM(B444)="","Elige la tarea",IF(ISNUMBER(MATCH(TRIM(B444),TaskNames,0)),"OK","Tarea no válida"))))</f>
        <v/>
      </c>
      <c r="H444" s="60">
        <f>IF(G444="OK",1,0)</f>
        <v/>
      </c>
      <c r="I444" s="60">
        <f>IF(H444=1,MATCH(TRIM(B444),TaskNames,0),0)</f>
        <v/>
      </c>
      <c r="J444" s="60">
        <f>IF(H444=1,IF(UPPER(TRIM(F444))="REPASADO",0,1),0)</f>
        <v/>
      </c>
    </row>
    <row r="445">
      <c r="A445" s="32" t="n"/>
      <c r="B445" s="41" t="n"/>
      <c r="C445" s="41" t="n"/>
      <c r="D445" s="41" t="n"/>
      <c r="E445" s="41" t="n"/>
      <c r="F445" s="61" t="n"/>
      <c r="G445" s="55">
        <f>IF(COUNTA(A445:F445)=0,"",IF(NOT(ISNUMBER(A445)),"Falta la fecha",IF(TRIM(B445)="","Elige la tarea",IF(ISNUMBER(MATCH(TRIM(B445),TaskNames,0)),"OK","Tarea no válida"))))</f>
        <v/>
      </c>
      <c r="H445" s="60">
        <f>IF(G445="OK",1,0)</f>
        <v/>
      </c>
      <c r="I445" s="60">
        <f>IF(H445=1,MATCH(TRIM(B445),TaskNames,0),0)</f>
        <v/>
      </c>
      <c r="J445" s="60">
        <f>IF(H445=1,IF(UPPER(TRIM(F445))="REPASADO",0,1),0)</f>
        <v/>
      </c>
    </row>
    <row r="446">
      <c r="A446" s="32" t="n"/>
      <c r="B446" s="41" t="n"/>
      <c r="C446" s="41" t="n"/>
      <c r="D446" s="41" t="n"/>
      <c r="E446" s="41" t="n"/>
      <c r="F446" s="61" t="n"/>
      <c r="G446" s="55">
        <f>IF(COUNTA(A446:F446)=0,"",IF(NOT(ISNUMBER(A446)),"Falta la fecha",IF(TRIM(B446)="","Elige la tarea",IF(ISNUMBER(MATCH(TRIM(B446),TaskNames,0)),"OK","Tarea no válida"))))</f>
        <v/>
      </c>
      <c r="H446" s="60">
        <f>IF(G446="OK",1,0)</f>
        <v/>
      </c>
      <c r="I446" s="60">
        <f>IF(H446=1,MATCH(TRIM(B446),TaskNames,0),0)</f>
        <v/>
      </c>
      <c r="J446" s="60">
        <f>IF(H446=1,IF(UPPER(TRIM(F446))="REPASADO",0,1),0)</f>
        <v/>
      </c>
    </row>
    <row r="447">
      <c r="A447" s="32" t="n"/>
      <c r="B447" s="41" t="n"/>
      <c r="C447" s="41" t="n"/>
      <c r="D447" s="41" t="n"/>
      <c r="E447" s="41" t="n"/>
      <c r="F447" s="61" t="n"/>
      <c r="G447" s="55">
        <f>IF(COUNTA(A447:F447)=0,"",IF(NOT(ISNUMBER(A447)),"Falta la fecha",IF(TRIM(B447)="","Elige la tarea",IF(ISNUMBER(MATCH(TRIM(B447),TaskNames,0)),"OK","Tarea no válida"))))</f>
        <v/>
      </c>
      <c r="H447" s="60">
        <f>IF(G447="OK",1,0)</f>
        <v/>
      </c>
      <c r="I447" s="60">
        <f>IF(H447=1,MATCH(TRIM(B447),TaskNames,0),0)</f>
        <v/>
      </c>
      <c r="J447" s="60">
        <f>IF(H447=1,IF(UPPER(TRIM(F447))="REPASADO",0,1),0)</f>
        <v/>
      </c>
    </row>
    <row r="448">
      <c r="A448" s="32" t="n"/>
      <c r="B448" s="41" t="n"/>
      <c r="C448" s="41" t="n"/>
      <c r="D448" s="41" t="n"/>
      <c r="E448" s="41" t="n"/>
      <c r="F448" s="61" t="n"/>
      <c r="G448" s="55">
        <f>IF(COUNTA(A448:F448)=0,"",IF(NOT(ISNUMBER(A448)),"Falta la fecha",IF(TRIM(B448)="","Elige la tarea",IF(ISNUMBER(MATCH(TRIM(B448),TaskNames,0)),"OK","Tarea no válida"))))</f>
        <v/>
      </c>
      <c r="H448" s="60">
        <f>IF(G448="OK",1,0)</f>
        <v/>
      </c>
      <c r="I448" s="60">
        <f>IF(H448=1,MATCH(TRIM(B448),TaskNames,0),0)</f>
        <v/>
      </c>
      <c r="J448" s="60">
        <f>IF(H448=1,IF(UPPER(TRIM(F448))="REPASADO",0,1),0)</f>
        <v/>
      </c>
    </row>
    <row r="449">
      <c r="A449" s="32" t="n"/>
      <c r="B449" s="41" t="n"/>
      <c r="C449" s="41" t="n"/>
      <c r="D449" s="41" t="n"/>
      <c r="E449" s="41" t="n"/>
      <c r="F449" s="61" t="n"/>
      <c r="G449" s="55">
        <f>IF(COUNTA(A449:F449)=0,"",IF(NOT(ISNUMBER(A449)),"Falta la fecha",IF(TRIM(B449)="","Elige la tarea",IF(ISNUMBER(MATCH(TRIM(B449),TaskNames,0)),"OK","Tarea no válida"))))</f>
        <v/>
      </c>
      <c r="H449" s="60">
        <f>IF(G449="OK",1,0)</f>
        <v/>
      </c>
      <c r="I449" s="60">
        <f>IF(H449=1,MATCH(TRIM(B449),TaskNames,0),0)</f>
        <v/>
      </c>
      <c r="J449" s="60">
        <f>IF(H449=1,IF(UPPER(TRIM(F449))="REPASADO",0,1),0)</f>
        <v/>
      </c>
    </row>
    <row r="450">
      <c r="A450" s="32" t="n"/>
      <c r="B450" s="41" t="n"/>
      <c r="C450" s="41" t="n"/>
      <c r="D450" s="41" t="n"/>
      <c r="E450" s="41" t="n"/>
      <c r="F450" s="61" t="n"/>
      <c r="G450" s="55">
        <f>IF(COUNTA(A450:F450)=0,"",IF(NOT(ISNUMBER(A450)),"Falta la fecha",IF(TRIM(B450)="","Elige la tarea",IF(ISNUMBER(MATCH(TRIM(B450),TaskNames,0)),"OK","Tarea no válida"))))</f>
        <v/>
      </c>
      <c r="H450" s="60">
        <f>IF(G450="OK",1,0)</f>
        <v/>
      </c>
      <c r="I450" s="60">
        <f>IF(H450=1,MATCH(TRIM(B450),TaskNames,0),0)</f>
        <v/>
      </c>
      <c r="J450" s="60">
        <f>IF(H450=1,IF(UPPER(TRIM(F450))="REPASADO",0,1),0)</f>
        <v/>
      </c>
    </row>
    <row r="451">
      <c r="A451" s="32" t="n"/>
      <c r="B451" s="41" t="n"/>
      <c r="C451" s="41" t="n"/>
      <c r="D451" s="41" t="n"/>
      <c r="E451" s="41" t="n"/>
      <c r="F451" s="61" t="n"/>
      <c r="G451" s="55">
        <f>IF(COUNTA(A451:F451)=0,"",IF(NOT(ISNUMBER(A451)),"Falta la fecha",IF(TRIM(B451)="","Elige la tarea",IF(ISNUMBER(MATCH(TRIM(B451),TaskNames,0)),"OK","Tarea no válida"))))</f>
        <v/>
      </c>
      <c r="H451" s="60">
        <f>IF(G451="OK",1,0)</f>
        <v/>
      </c>
      <c r="I451" s="60">
        <f>IF(H451=1,MATCH(TRIM(B451),TaskNames,0),0)</f>
        <v/>
      </c>
      <c r="J451" s="60">
        <f>IF(H451=1,IF(UPPER(TRIM(F451))="REPASADO",0,1),0)</f>
        <v/>
      </c>
    </row>
    <row r="452">
      <c r="A452" s="32" t="n"/>
      <c r="B452" s="41" t="n"/>
      <c r="C452" s="41" t="n"/>
      <c r="D452" s="41" t="n"/>
      <c r="E452" s="41" t="n"/>
      <c r="F452" s="61" t="n"/>
      <c r="G452" s="55">
        <f>IF(COUNTA(A452:F452)=0,"",IF(NOT(ISNUMBER(A452)),"Falta la fecha",IF(TRIM(B452)="","Elige la tarea",IF(ISNUMBER(MATCH(TRIM(B452),TaskNames,0)),"OK","Tarea no válida"))))</f>
        <v/>
      </c>
      <c r="H452" s="60">
        <f>IF(G452="OK",1,0)</f>
        <v/>
      </c>
      <c r="I452" s="60">
        <f>IF(H452=1,MATCH(TRIM(B452),TaskNames,0),0)</f>
        <v/>
      </c>
      <c r="J452" s="60">
        <f>IF(H452=1,IF(UPPER(TRIM(F452))="REPASADO",0,1),0)</f>
        <v/>
      </c>
    </row>
    <row r="453">
      <c r="A453" s="32" t="n"/>
      <c r="B453" s="41" t="n"/>
      <c r="C453" s="41" t="n"/>
      <c r="D453" s="41" t="n"/>
      <c r="E453" s="41" t="n"/>
      <c r="F453" s="61" t="n"/>
      <c r="G453" s="55">
        <f>IF(COUNTA(A453:F453)=0,"",IF(NOT(ISNUMBER(A453)),"Falta la fecha",IF(TRIM(B453)="","Elige la tarea",IF(ISNUMBER(MATCH(TRIM(B453),TaskNames,0)),"OK","Tarea no válida"))))</f>
        <v/>
      </c>
      <c r="H453" s="60">
        <f>IF(G453="OK",1,0)</f>
        <v/>
      </c>
      <c r="I453" s="60">
        <f>IF(H453=1,MATCH(TRIM(B453),TaskNames,0),0)</f>
        <v/>
      </c>
      <c r="J453" s="60">
        <f>IF(H453=1,IF(UPPER(TRIM(F453))="REPASADO",0,1),0)</f>
        <v/>
      </c>
    </row>
    <row r="454">
      <c r="A454" s="32" t="n"/>
      <c r="B454" s="41" t="n"/>
      <c r="C454" s="41" t="n"/>
      <c r="D454" s="41" t="n"/>
      <c r="E454" s="41" t="n"/>
      <c r="F454" s="61" t="n"/>
      <c r="G454" s="55">
        <f>IF(COUNTA(A454:F454)=0,"",IF(NOT(ISNUMBER(A454)),"Falta la fecha",IF(TRIM(B454)="","Elige la tarea",IF(ISNUMBER(MATCH(TRIM(B454),TaskNames,0)),"OK","Tarea no válida"))))</f>
        <v/>
      </c>
      <c r="H454" s="60">
        <f>IF(G454="OK",1,0)</f>
        <v/>
      </c>
      <c r="I454" s="60">
        <f>IF(H454=1,MATCH(TRIM(B454),TaskNames,0),0)</f>
        <v/>
      </c>
      <c r="J454" s="60">
        <f>IF(H454=1,IF(UPPER(TRIM(F454))="REPASADO",0,1),0)</f>
        <v/>
      </c>
    </row>
    <row r="455">
      <c r="A455" s="32" t="n"/>
      <c r="B455" s="41" t="n"/>
      <c r="C455" s="41" t="n"/>
      <c r="D455" s="41" t="n"/>
      <c r="E455" s="41" t="n"/>
      <c r="F455" s="61" t="n"/>
      <c r="G455" s="55">
        <f>IF(COUNTA(A455:F455)=0,"",IF(NOT(ISNUMBER(A455)),"Falta la fecha",IF(TRIM(B455)="","Elige la tarea",IF(ISNUMBER(MATCH(TRIM(B455),TaskNames,0)),"OK","Tarea no válida"))))</f>
        <v/>
      </c>
      <c r="H455" s="60">
        <f>IF(G455="OK",1,0)</f>
        <v/>
      </c>
      <c r="I455" s="60">
        <f>IF(H455=1,MATCH(TRIM(B455),TaskNames,0),0)</f>
        <v/>
      </c>
      <c r="J455" s="60">
        <f>IF(H455=1,IF(UPPER(TRIM(F455))="REPASADO",0,1),0)</f>
        <v/>
      </c>
    </row>
    <row r="456">
      <c r="A456" s="32" t="n"/>
      <c r="B456" s="41" t="n"/>
      <c r="C456" s="41" t="n"/>
      <c r="D456" s="41" t="n"/>
      <c r="E456" s="41" t="n"/>
      <c r="F456" s="61" t="n"/>
      <c r="G456" s="55">
        <f>IF(COUNTA(A456:F456)=0,"",IF(NOT(ISNUMBER(A456)),"Falta la fecha",IF(TRIM(B456)="","Elige la tarea",IF(ISNUMBER(MATCH(TRIM(B456),TaskNames,0)),"OK","Tarea no válida"))))</f>
        <v/>
      </c>
      <c r="H456" s="60">
        <f>IF(G456="OK",1,0)</f>
        <v/>
      </c>
      <c r="I456" s="60">
        <f>IF(H456=1,MATCH(TRIM(B456),TaskNames,0),0)</f>
        <v/>
      </c>
      <c r="J456" s="60">
        <f>IF(H456=1,IF(UPPER(TRIM(F456))="REPASADO",0,1),0)</f>
        <v/>
      </c>
    </row>
    <row r="457">
      <c r="A457" s="32" t="n"/>
      <c r="B457" s="41" t="n"/>
      <c r="C457" s="41" t="n"/>
      <c r="D457" s="41" t="n"/>
      <c r="E457" s="41" t="n"/>
      <c r="F457" s="61" t="n"/>
      <c r="G457" s="55">
        <f>IF(COUNTA(A457:F457)=0,"",IF(NOT(ISNUMBER(A457)),"Falta la fecha",IF(TRIM(B457)="","Elige la tarea",IF(ISNUMBER(MATCH(TRIM(B457),TaskNames,0)),"OK","Tarea no válida"))))</f>
        <v/>
      </c>
      <c r="H457" s="60">
        <f>IF(G457="OK",1,0)</f>
        <v/>
      </c>
      <c r="I457" s="60">
        <f>IF(H457=1,MATCH(TRIM(B457),TaskNames,0),0)</f>
        <v/>
      </c>
      <c r="J457" s="60">
        <f>IF(H457=1,IF(UPPER(TRIM(F457))="REPASADO",0,1),0)</f>
        <v/>
      </c>
    </row>
    <row r="458">
      <c r="A458" s="32" t="n"/>
      <c r="B458" s="41" t="n"/>
      <c r="C458" s="41" t="n"/>
      <c r="D458" s="41" t="n"/>
      <c r="E458" s="41" t="n"/>
      <c r="F458" s="61" t="n"/>
      <c r="G458" s="55">
        <f>IF(COUNTA(A458:F458)=0,"",IF(NOT(ISNUMBER(A458)),"Falta la fecha",IF(TRIM(B458)="","Elige la tarea",IF(ISNUMBER(MATCH(TRIM(B458),TaskNames,0)),"OK","Tarea no válida"))))</f>
        <v/>
      </c>
      <c r="H458" s="60">
        <f>IF(G458="OK",1,0)</f>
        <v/>
      </c>
      <c r="I458" s="60">
        <f>IF(H458=1,MATCH(TRIM(B458),TaskNames,0),0)</f>
        <v/>
      </c>
      <c r="J458" s="60">
        <f>IF(H458=1,IF(UPPER(TRIM(F458))="REPASADO",0,1),0)</f>
        <v/>
      </c>
    </row>
    <row r="459">
      <c r="A459" s="32" t="n"/>
      <c r="B459" s="41" t="n"/>
      <c r="C459" s="41" t="n"/>
      <c r="D459" s="41" t="n"/>
      <c r="E459" s="41" t="n"/>
      <c r="F459" s="61" t="n"/>
      <c r="G459" s="55">
        <f>IF(COUNTA(A459:F459)=0,"",IF(NOT(ISNUMBER(A459)),"Falta la fecha",IF(TRIM(B459)="","Elige la tarea",IF(ISNUMBER(MATCH(TRIM(B459),TaskNames,0)),"OK","Tarea no válida"))))</f>
        <v/>
      </c>
      <c r="H459" s="60">
        <f>IF(G459="OK",1,0)</f>
        <v/>
      </c>
      <c r="I459" s="60">
        <f>IF(H459=1,MATCH(TRIM(B459),TaskNames,0),0)</f>
        <v/>
      </c>
      <c r="J459" s="60">
        <f>IF(H459=1,IF(UPPER(TRIM(F459))="REPASADO",0,1),0)</f>
        <v/>
      </c>
    </row>
    <row r="460">
      <c r="A460" s="32" t="n"/>
      <c r="B460" s="41" t="n"/>
      <c r="C460" s="41" t="n"/>
      <c r="D460" s="41" t="n"/>
      <c r="E460" s="41" t="n"/>
      <c r="F460" s="61" t="n"/>
      <c r="G460" s="55">
        <f>IF(COUNTA(A460:F460)=0,"",IF(NOT(ISNUMBER(A460)),"Falta la fecha",IF(TRIM(B460)="","Elige la tarea",IF(ISNUMBER(MATCH(TRIM(B460),TaskNames,0)),"OK","Tarea no válida"))))</f>
        <v/>
      </c>
      <c r="H460" s="60">
        <f>IF(G460="OK",1,0)</f>
        <v/>
      </c>
      <c r="I460" s="60">
        <f>IF(H460=1,MATCH(TRIM(B460),TaskNames,0),0)</f>
        <v/>
      </c>
      <c r="J460" s="60">
        <f>IF(H460=1,IF(UPPER(TRIM(F460))="REPASADO",0,1),0)</f>
        <v/>
      </c>
    </row>
    <row r="461">
      <c r="A461" s="32" t="n"/>
      <c r="B461" s="41" t="n"/>
      <c r="C461" s="41" t="n"/>
      <c r="D461" s="41" t="n"/>
      <c r="E461" s="41" t="n"/>
      <c r="F461" s="61" t="n"/>
      <c r="G461" s="55">
        <f>IF(COUNTA(A461:F461)=0,"",IF(NOT(ISNUMBER(A461)),"Falta la fecha",IF(TRIM(B461)="","Elige la tarea",IF(ISNUMBER(MATCH(TRIM(B461),TaskNames,0)),"OK","Tarea no válida"))))</f>
        <v/>
      </c>
      <c r="H461" s="60">
        <f>IF(G461="OK",1,0)</f>
        <v/>
      </c>
      <c r="I461" s="60">
        <f>IF(H461=1,MATCH(TRIM(B461),TaskNames,0),0)</f>
        <v/>
      </c>
      <c r="J461" s="60">
        <f>IF(H461=1,IF(UPPER(TRIM(F461))="REPASADO",0,1),0)</f>
        <v/>
      </c>
    </row>
    <row r="462">
      <c r="A462" s="32" t="n"/>
      <c r="B462" s="41" t="n"/>
      <c r="C462" s="41" t="n"/>
      <c r="D462" s="41" t="n"/>
      <c r="E462" s="41" t="n"/>
      <c r="F462" s="61" t="n"/>
      <c r="G462" s="55">
        <f>IF(COUNTA(A462:F462)=0,"",IF(NOT(ISNUMBER(A462)),"Falta la fecha",IF(TRIM(B462)="","Elige la tarea",IF(ISNUMBER(MATCH(TRIM(B462),TaskNames,0)),"OK","Tarea no válida"))))</f>
        <v/>
      </c>
      <c r="H462" s="60">
        <f>IF(G462="OK",1,0)</f>
        <v/>
      </c>
      <c r="I462" s="60">
        <f>IF(H462=1,MATCH(TRIM(B462),TaskNames,0),0)</f>
        <v/>
      </c>
      <c r="J462" s="60">
        <f>IF(H462=1,IF(UPPER(TRIM(F462))="REPASADO",0,1),0)</f>
        <v/>
      </c>
    </row>
    <row r="463">
      <c r="A463" s="32" t="n"/>
      <c r="B463" s="41" t="n"/>
      <c r="C463" s="41" t="n"/>
      <c r="D463" s="41" t="n"/>
      <c r="E463" s="41" t="n"/>
      <c r="F463" s="61" t="n"/>
      <c r="G463" s="55">
        <f>IF(COUNTA(A463:F463)=0,"",IF(NOT(ISNUMBER(A463)),"Falta la fecha",IF(TRIM(B463)="","Elige la tarea",IF(ISNUMBER(MATCH(TRIM(B463),TaskNames,0)),"OK","Tarea no válida"))))</f>
        <v/>
      </c>
      <c r="H463" s="60">
        <f>IF(G463="OK",1,0)</f>
        <v/>
      </c>
      <c r="I463" s="60">
        <f>IF(H463=1,MATCH(TRIM(B463),TaskNames,0),0)</f>
        <v/>
      </c>
      <c r="J463" s="60">
        <f>IF(H463=1,IF(UPPER(TRIM(F463))="REPASADO",0,1),0)</f>
        <v/>
      </c>
    </row>
    <row r="464">
      <c r="A464" s="32" t="n"/>
      <c r="B464" s="41" t="n"/>
      <c r="C464" s="41" t="n"/>
      <c r="D464" s="41" t="n"/>
      <c r="E464" s="41" t="n"/>
      <c r="F464" s="61" t="n"/>
      <c r="G464" s="55">
        <f>IF(COUNTA(A464:F464)=0,"",IF(NOT(ISNUMBER(A464)),"Falta la fecha",IF(TRIM(B464)="","Elige la tarea",IF(ISNUMBER(MATCH(TRIM(B464),TaskNames,0)),"OK","Tarea no válida"))))</f>
        <v/>
      </c>
      <c r="H464" s="60">
        <f>IF(G464="OK",1,0)</f>
        <v/>
      </c>
      <c r="I464" s="60">
        <f>IF(H464=1,MATCH(TRIM(B464),TaskNames,0),0)</f>
        <v/>
      </c>
      <c r="J464" s="60">
        <f>IF(H464=1,IF(UPPER(TRIM(F464))="REPASADO",0,1),0)</f>
        <v/>
      </c>
    </row>
    <row r="465">
      <c r="A465" s="32" t="n"/>
      <c r="B465" s="41" t="n"/>
      <c r="C465" s="41" t="n"/>
      <c r="D465" s="41" t="n"/>
      <c r="E465" s="41" t="n"/>
      <c r="F465" s="61" t="n"/>
      <c r="G465" s="55">
        <f>IF(COUNTA(A465:F465)=0,"",IF(NOT(ISNUMBER(A465)),"Falta la fecha",IF(TRIM(B465)="","Elige la tarea",IF(ISNUMBER(MATCH(TRIM(B465),TaskNames,0)),"OK","Tarea no válida"))))</f>
        <v/>
      </c>
      <c r="H465" s="60">
        <f>IF(G465="OK",1,0)</f>
        <v/>
      </c>
      <c r="I465" s="60">
        <f>IF(H465=1,MATCH(TRIM(B465),TaskNames,0),0)</f>
        <v/>
      </c>
      <c r="J465" s="60">
        <f>IF(H465=1,IF(UPPER(TRIM(F465))="REPASADO",0,1),0)</f>
        <v/>
      </c>
    </row>
    <row r="466">
      <c r="A466" s="32" t="n"/>
      <c r="B466" s="41" t="n"/>
      <c r="C466" s="41" t="n"/>
      <c r="D466" s="41" t="n"/>
      <c r="E466" s="41" t="n"/>
      <c r="F466" s="61" t="n"/>
      <c r="G466" s="55">
        <f>IF(COUNTA(A466:F466)=0,"",IF(NOT(ISNUMBER(A466)),"Falta la fecha",IF(TRIM(B466)="","Elige la tarea",IF(ISNUMBER(MATCH(TRIM(B466),TaskNames,0)),"OK","Tarea no válida"))))</f>
        <v/>
      </c>
      <c r="H466" s="60">
        <f>IF(G466="OK",1,0)</f>
        <v/>
      </c>
      <c r="I466" s="60">
        <f>IF(H466=1,MATCH(TRIM(B466),TaskNames,0),0)</f>
        <v/>
      </c>
      <c r="J466" s="60">
        <f>IF(H466=1,IF(UPPER(TRIM(F466))="REPASADO",0,1),0)</f>
        <v/>
      </c>
    </row>
    <row r="467">
      <c r="A467" s="32" t="n"/>
      <c r="B467" s="41" t="n"/>
      <c r="C467" s="41" t="n"/>
      <c r="D467" s="41" t="n"/>
      <c r="E467" s="41" t="n"/>
      <c r="F467" s="61" t="n"/>
      <c r="G467" s="55">
        <f>IF(COUNTA(A467:F467)=0,"",IF(NOT(ISNUMBER(A467)),"Falta la fecha",IF(TRIM(B467)="","Elige la tarea",IF(ISNUMBER(MATCH(TRIM(B467),TaskNames,0)),"OK","Tarea no válida"))))</f>
        <v/>
      </c>
      <c r="H467" s="60">
        <f>IF(G467="OK",1,0)</f>
        <v/>
      </c>
      <c r="I467" s="60">
        <f>IF(H467=1,MATCH(TRIM(B467),TaskNames,0),0)</f>
        <v/>
      </c>
      <c r="J467" s="60">
        <f>IF(H467=1,IF(UPPER(TRIM(F467))="REPASADO",0,1),0)</f>
        <v/>
      </c>
    </row>
    <row r="468">
      <c r="A468" s="32" t="n"/>
      <c r="B468" s="41" t="n"/>
      <c r="C468" s="41" t="n"/>
      <c r="D468" s="41" t="n"/>
      <c r="E468" s="41" t="n"/>
      <c r="F468" s="61" t="n"/>
      <c r="G468" s="55">
        <f>IF(COUNTA(A468:F468)=0,"",IF(NOT(ISNUMBER(A468)),"Falta la fecha",IF(TRIM(B468)="","Elige la tarea",IF(ISNUMBER(MATCH(TRIM(B468),TaskNames,0)),"OK","Tarea no válida"))))</f>
        <v/>
      </c>
      <c r="H468" s="60">
        <f>IF(G468="OK",1,0)</f>
        <v/>
      </c>
      <c r="I468" s="60">
        <f>IF(H468=1,MATCH(TRIM(B468),TaskNames,0),0)</f>
        <v/>
      </c>
      <c r="J468" s="60">
        <f>IF(H468=1,IF(UPPER(TRIM(F468))="REPASADO",0,1),0)</f>
        <v/>
      </c>
    </row>
    <row r="469">
      <c r="A469" s="32" t="n"/>
      <c r="B469" s="41" t="n"/>
      <c r="C469" s="41" t="n"/>
      <c r="D469" s="41" t="n"/>
      <c r="E469" s="41" t="n"/>
      <c r="F469" s="61" t="n"/>
      <c r="G469" s="55">
        <f>IF(COUNTA(A469:F469)=0,"",IF(NOT(ISNUMBER(A469)),"Falta la fecha",IF(TRIM(B469)="","Elige la tarea",IF(ISNUMBER(MATCH(TRIM(B469),TaskNames,0)),"OK","Tarea no válida"))))</f>
        <v/>
      </c>
      <c r="H469" s="60">
        <f>IF(G469="OK",1,0)</f>
        <v/>
      </c>
      <c r="I469" s="60">
        <f>IF(H469=1,MATCH(TRIM(B469),TaskNames,0),0)</f>
        <v/>
      </c>
      <c r="J469" s="60">
        <f>IF(H469=1,IF(UPPER(TRIM(F469))="REPASADO",0,1),0)</f>
        <v/>
      </c>
    </row>
    <row r="470">
      <c r="A470" s="32" t="n"/>
      <c r="B470" s="41" t="n"/>
      <c r="C470" s="41" t="n"/>
      <c r="D470" s="41" t="n"/>
      <c r="E470" s="41" t="n"/>
      <c r="F470" s="61" t="n"/>
      <c r="G470" s="55">
        <f>IF(COUNTA(A470:F470)=0,"",IF(NOT(ISNUMBER(A470)),"Falta la fecha",IF(TRIM(B470)="","Elige la tarea",IF(ISNUMBER(MATCH(TRIM(B470),TaskNames,0)),"OK","Tarea no válida"))))</f>
        <v/>
      </c>
      <c r="H470" s="60">
        <f>IF(G470="OK",1,0)</f>
        <v/>
      </c>
      <c r="I470" s="60">
        <f>IF(H470=1,MATCH(TRIM(B470),TaskNames,0),0)</f>
        <v/>
      </c>
      <c r="J470" s="60">
        <f>IF(H470=1,IF(UPPER(TRIM(F470))="REPASADO",0,1),0)</f>
        <v/>
      </c>
    </row>
    <row r="471">
      <c r="A471" s="32" t="n"/>
      <c r="B471" s="41" t="n"/>
      <c r="C471" s="41" t="n"/>
      <c r="D471" s="41" t="n"/>
      <c r="E471" s="41" t="n"/>
      <c r="F471" s="61" t="n"/>
      <c r="G471" s="55">
        <f>IF(COUNTA(A471:F471)=0,"",IF(NOT(ISNUMBER(A471)),"Falta la fecha",IF(TRIM(B471)="","Elige la tarea",IF(ISNUMBER(MATCH(TRIM(B471),TaskNames,0)),"OK","Tarea no válida"))))</f>
        <v/>
      </c>
      <c r="H471" s="60">
        <f>IF(G471="OK",1,0)</f>
        <v/>
      </c>
      <c r="I471" s="60">
        <f>IF(H471=1,MATCH(TRIM(B471),TaskNames,0),0)</f>
        <v/>
      </c>
      <c r="J471" s="60">
        <f>IF(H471=1,IF(UPPER(TRIM(F471))="REPASADO",0,1),0)</f>
        <v/>
      </c>
    </row>
    <row r="472">
      <c r="A472" s="32" t="n"/>
      <c r="B472" s="41" t="n"/>
      <c r="C472" s="41" t="n"/>
      <c r="D472" s="41" t="n"/>
      <c r="E472" s="41" t="n"/>
      <c r="F472" s="61" t="n"/>
      <c r="G472" s="55">
        <f>IF(COUNTA(A472:F472)=0,"",IF(NOT(ISNUMBER(A472)),"Falta la fecha",IF(TRIM(B472)="","Elige la tarea",IF(ISNUMBER(MATCH(TRIM(B472),TaskNames,0)),"OK","Tarea no válida"))))</f>
        <v/>
      </c>
      <c r="H472" s="60">
        <f>IF(G472="OK",1,0)</f>
        <v/>
      </c>
      <c r="I472" s="60">
        <f>IF(H472=1,MATCH(TRIM(B472),TaskNames,0),0)</f>
        <v/>
      </c>
      <c r="J472" s="60">
        <f>IF(H472=1,IF(UPPER(TRIM(F472))="REPASADO",0,1),0)</f>
        <v/>
      </c>
    </row>
    <row r="473">
      <c r="A473" s="32" t="n"/>
      <c r="B473" s="41" t="n"/>
      <c r="C473" s="41" t="n"/>
      <c r="D473" s="41" t="n"/>
      <c r="E473" s="41" t="n"/>
      <c r="F473" s="61" t="n"/>
      <c r="G473" s="55">
        <f>IF(COUNTA(A473:F473)=0,"",IF(NOT(ISNUMBER(A473)),"Falta la fecha",IF(TRIM(B473)="","Elige la tarea",IF(ISNUMBER(MATCH(TRIM(B473),TaskNames,0)),"OK","Tarea no válida"))))</f>
        <v/>
      </c>
      <c r="H473" s="60">
        <f>IF(G473="OK",1,0)</f>
        <v/>
      </c>
      <c r="I473" s="60">
        <f>IF(H473=1,MATCH(TRIM(B473),TaskNames,0),0)</f>
        <v/>
      </c>
      <c r="J473" s="60">
        <f>IF(H473=1,IF(UPPER(TRIM(F473))="REPASADO",0,1),0)</f>
        <v/>
      </c>
    </row>
    <row r="474">
      <c r="A474" s="32" t="n"/>
      <c r="B474" s="41" t="n"/>
      <c r="C474" s="41" t="n"/>
      <c r="D474" s="41" t="n"/>
      <c r="E474" s="41" t="n"/>
      <c r="F474" s="61" t="n"/>
      <c r="G474" s="55">
        <f>IF(COUNTA(A474:F474)=0,"",IF(NOT(ISNUMBER(A474)),"Falta la fecha",IF(TRIM(B474)="","Elige la tarea",IF(ISNUMBER(MATCH(TRIM(B474),TaskNames,0)),"OK","Tarea no válida"))))</f>
        <v/>
      </c>
      <c r="H474" s="60">
        <f>IF(G474="OK",1,0)</f>
        <v/>
      </c>
      <c r="I474" s="60">
        <f>IF(H474=1,MATCH(TRIM(B474),TaskNames,0),0)</f>
        <v/>
      </c>
      <c r="J474" s="60">
        <f>IF(H474=1,IF(UPPER(TRIM(F474))="REPASADO",0,1),0)</f>
        <v/>
      </c>
    </row>
    <row r="475">
      <c r="A475" s="32" t="n"/>
      <c r="B475" s="41" t="n"/>
      <c r="C475" s="41" t="n"/>
      <c r="D475" s="41" t="n"/>
      <c r="E475" s="41" t="n"/>
      <c r="F475" s="61" t="n"/>
      <c r="G475" s="55">
        <f>IF(COUNTA(A475:F475)=0,"",IF(NOT(ISNUMBER(A475)),"Falta la fecha",IF(TRIM(B475)="","Elige la tarea",IF(ISNUMBER(MATCH(TRIM(B475),TaskNames,0)),"OK","Tarea no válida"))))</f>
        <v/>
      </c>
      <c r="H475" s="60">
        <f>IF(G475="OK",1,0)</f>
        <v/>
      </c>
      <c r="I475" s="60">
        <f>IF(H475=1,MATCH(TRIM(B475),TaskNames,0),0)</f>
        <v/>
      </c>
      <c r="J475" s="60">
        <f>IF(H475=1,IF(UPPER(TRIM(F475))="REPASADO",0,1),0)</f>
        <v/>
      </c>
    </row>
    <row r="476">
      <c r="A476" s="32" t="n"/>
      <c r="B476" s="41" t="n"/>
      <c r="C476" s="41" t="n"/>
      <c r="D476" s="41" t="n"/>
      <c r="E476" s="41" t="n"/>
      <c r="F476" s="61" t="n"/>
      <c r="G476" s="55">
        <f>IF(COUNTA(A476:F476)=0,"",IF(NOT(ISNUMBER(A476)),"Falta la fecha",IF(TRIM(B476)="","Elige la tarea",IF(ISNUMBER(MATCH(TRIM(B476),TaskNames,0)),"OK","Tarea no válida"))))</f>
        <v/>
      </c>
      <c r="H476" s="60">
        <f>IF(G476="OK",1,0)</f>
        <v/>
      </c>
      <c r="I476" s="60">
        <f>IF(H476=1,MATCH(TRIM(B476),TaskNames,0),0)</f>
        <v/>
      </c>
      <c r="J476" s="60">
        <f>IF(H476=1,IF(UPPER(TRIM(F476))="REPASADO",0,1),0)</f>
        <v/>
      </c>
    </row>
    <row r="477">
      <c r="A477" s="32" t="n"/>
      <c r="B477" s="41" t="n"/>
      <c r="C477" s="41" t="n"/>
      <c r="D477" s="41" t="n"/>
      <c r="E477" s="41" t="n"/>
      <c r="F477" s="61" t="n"/>
      <c r="G477" s="55">
        <f>IF(COUNTA(A477:F477)=0,"",IF(NOT(ISNUMBER(A477)),"Falta la fecha",IF(TRIM(B477)="","Elige la tarea",IF(ISNUMBER(MATCH(TRIM(B477),TaskNames,0)),"OK","Tarea no válida"))))</f>
        <v/>
      </c>
      <c r="H477" s="60">
        <f>IF(G477="OK",1,0)</f>
        <v/>
      </c>
      <c r="I477" s="60">
        <f>IF(H477=1,MATCH(TRIM(B477),TaskNames,0),0)</f>
        <v/>
      </c>
      <c r="J477" s="60">
        <f>IF(H477=1,IF(UPPER(TRIM(F477))="REPASADO",0,1),0)</f>
        <v/>
      </c>
    </row>
    <row r="478">
      <c r="A478" s="32" t="n"/>
      <c r="B478" s="41" t="n"/>
      <c r="C478" s="41" t="n"/>
      <c r="D478" s="41" t="n"/>
      <c r="E478" s="41" t="n"/>
      <c r="F478" s="61" t="n"/>
      <c r="G478" s="55">
        <f>IF(COUNTA(A478:F478)=0,"",IF(NOT(ISNUMBER(A478)),"Falta la fecha",IF(TRIM(B478)="","Elige la tarea",IF(ISNUMBER(MATCH(TRIM(B478),TaskNames,0)),"OK","Tarea no válida"))))</f>
        <v/>
      </c>
      <c r="H478" s="60">
        <f>IF(G478="OK",1,0)</f>
        <v/>
      </c>
      <c r="I478" s="60">
        <f>IF(H478=1,MATCH(TRIM(B478),TaskNames,0),0)</f>
        <v/>
      </c>
      <c r="J478" s="60">
        <f>IF(H478=1,IF(UPPER(TRIM(F478))="REPASADO",0,1),0)</f>
        <v/>
      </c>
    </row>
    <row r="479">
      <c r="A479" s="32" t="n"/>
      <c r="B479" s="41" t="n"/>
      <c r="C479" s="41" t="n"/>
      <c r="D479" s="41" t="n"/>
      <c r="E479" s="41" t="n"/>
      <c r="F479" s="61" t="n"/>
      <c r="G479" s="55">
        <f>IF(COUNTA(A479:F479)=0,"",IF(NOT(ISNUMBER(A479)),"Falta la fecha",IF(TRIM(B479)="","Elige la tarea",IF(ISNUMBER(MATCH(TRIM(B479),TaskNames,0)),"OK","Tarea no válida"))))</f>
        <v/>
      </c>
      <c r="H479" s="60">
        <f>IF(G479="OK",1,0)</f>
        <v/>
      </c>
      <c r="I479" s="60">
        <f>IF(H479=1,MATCH(TRIM(B479),TaskNames,0),0)</f>
        <v/>
      </c>
      <c r="J479" s="60">
        <f>IF(H479=1,IF(UPPER(TRIM(F479))="REPASADO",0,1),0)</f>
        <v/>
      </c>
    </row>
    <row r="480">
      <c r="A480" s="32" t="n"/>
      <c r="B480" s="41" t="n"/>
      <c r="C480" s="41" t="n"/>
      <c r="D480" s="41" t="n"/>
      <c r="E480" s="41" t="n"/>
      <c r="F480" s="61" t="n"/>
      <c r="G480" s="55">
        <f>IF(COUNTA(A480:F480)=0,"",IF(NOT(ISNUMBER(A480)),"Falta la fecha",IF(TRIM(B480)="","Elige la tarea",IF(ISNUMBER(MATCH(TRIM(B480),TaskNames,0)),"OK","Tarea no válida"))))</f>
        <v/>
      </c>
      <c r="H480" s="60">
        <f>IF(G480="OK",1,0)</f>
        <v/>
      </c>
      <c r="I480" s="60">
        <f>IF(H480=1,MATCH(TRIM(B480),TaskNames,0),0)</f>
        <v/>
      </c>
      <c r="J480" s="60">
        <f>IF(H480=1,IF(UPPER(TRIM(F480))="REPASADO",0,1),0)</f>
        <v/>
      </c>
    </row>
    <row r="481">
      <c r="A481" s="32" t="n"/>
      <c r="B481" s="41" t="n"/>
      <c r="C481" s="41" t="n"/>
      <c r="D481" s="41" t="n"/>
      <c r="E481" s="41" t="n"/>
      <c r="F481" s="61" t="n"/>
      <c r="G481" s="55">
        <f>IF(COUNTA(A481:F481)=0,"",IF(NOT(ISNUMBER(A481)),"Falta la fecha",IF(TRIM(B481)="","Elige la tarea",IF(ISNUMBER(MATCH(TRIM(B481),TaskNames,0)),"OK","Tarea no válida"))))</f>
        <v/>
      </c>
      <c r="H481" s="60">
        <f>IF(G481="OK",1,0)</f>
        <v/>
      </c>
      <c r="I481" s="60">
        <f>IF(H481=1,MATCH(TRIM(B481),TaskNames,0),0)</f>
        <v/>
      </c>
      <c r="J481" s="60">
        <f>IF(H481=1,IF(UPPER(TRIM(F481))="REPASADO",0,1),0)</f>
        <v/>
      </c>
    </row>
    <row r="482">
      <c r="A482" s="32" t="n"/>
      <c r="B482" s="41" t="n"/>
      <c r="C482" s="41" t="n"/>
      <c r="D482" s="41" t="n"/>
      <c r="E482" s="41" t="n"/>
      <c r="F482" s="61" t="n"/>
      <c r="G482" s="55">
        <f>IF(COUNTA(A482:F482)=0,"",IF(NOT(ISNUMBER(A482)),"Falta la fecha",IF(TRIM(B482)="","Elige la tarea",IF(ISNUMBER(MATCH(TRIM(B482),TaskNames,0)),"OK","Tarea no válida"))))</f>
        <v/>
      </c>
      <c r="H482" s="60">
        <f>IF(G482="OK",1,0)</f>
        <v/>
      </c>
      <c r="I482" s="60">
        <f>IF(H482=1,MATCH(TRIM(B482),TaskNames,0),0)</f>
        <v/>
      </c>
      <c r="J482" s="60">
        <f>IF(H482=1,IF(UPPER(TRIM(F482))="REPASADO",0,1),0)</f>
        <v/>
      </c>
    </row>
    <row r="483">
      <c r="A483" s="32" t="n"/>
      <c r="B483" s="41" t="n"/>
      <c r="C483" s="41" t="n"/>
      <c r="D483" s="41" t="n"/>
      <c r="E483" s="41" t="n"/>
      <c r="F483" s="61" t="n"/>
      <c r="G483" s="55">
        <f>IF(COUNTA(A483:F483)=0,"",IF(NOT(ISNUMBER(A483)),"Falta la fecha",IF(TRIM(B483)="","Elige la tarea",IF(ISNUMBER(MATCH(TRIM(B483),TaskNames,0)),"OK","Tarea no válida"))))</f>
        <v/>
      </c>
      <c r="H483" s="60">
        <f>IF(G483="OK",1,0)</f>
        <v/>
      </c>
      <c r="I483" s="60">
        <f>IF(H483=1,MATCH(TRIM(B483),TaskNames,0),0)</f>
        <v/>
      </c>
      <c r="J483" s="60">
        <f>IF(H483=1,IF(UPPER(TRIM(F483))="REPASADO",0,1),0)</f>
        <v/>
      </c>
    </row>
    <row r="484">
      <c r="A484" s="32" t="n"/>
      <c r="B484" s="41" t="n"/>
      <c r="C484" s="41" t="n"/>
      <c r="D484" s="41" t="n"/>
      <c r="E484" s="41" t="n"/>
      <c r="F484" s="61" t="n"/>
      <c r="G484" s="55">
        <f>IF(COUNTA(A484:F484)=0,"",IF(NOT(ISNUMBER(A484)),"Falta la fecha",IF(TRIM(B484)="","Elige la tarea",IF(ISNUMBER(MATCH(TRIM(B484),TaskNames,0)),"OK","Tarea no válida"))))</f>
        <v/>
      </c>
      <c r="H484" s="60">
        <f>IF(G484="OK",1,0)</f>
        <v/>
      </c>
      <c r="I484" s="60">
        <f>IF(H484=1,MATCH(TRIM(B484),TaskNames,0),0)</f>
        <v/>
      </c>
      <c r="J484" s="60">
        <f>IF(H484=1,IF(UPPER(TRIM(F484))="REPASADO",0,1),0)</f>
        <v/>
      </c>
    </row>
    <row r="485">
      <c r="A485" s="32" t="n"/>
      <c r="B485" s="41" t="n"/>
      <c r="C485" s="41" t="n"/>
      <c r="D485" s="41" t="n"/>
      <c r="E485" s="41" t="n"/>
      <c r="F485" s="61" t="n"/>
      <c r="G485" s="55">
        <f>IF(COUNTA(A485:F485)=0,"",IF(NOT(ISNUMBER(A485)),"Falta la fecha",IF(TRIM(B485)="","Elige la tarea",IF(ISNUMBER(MATCH(TRIM(B485),TaskNames,0)),"OK","Tarea no válida"))))</f>
        <v/>
      </c>
      <c r="H485" s="60">
        <f>IF(G485="OK",1,0)</f>
        <v/>
      </c>
      <c r="I485" s="60">
        <f>IF(H485=1,MATCH(TRIM(B485),TaskNames,0),0)</f>
        <v/>
      </c>
      <c r="J485" s="60">
        <f>IF(H485=1,IF(UPPER(TRIM(F485))="REPASADO",0,1),0)</f>
        <v/>
      </c>
    </row>
    <row r="486">
      <c r="A486" s="32" t="n"/>
      <c r="B486" s="41" t="n"/>
      <c r="C486" s="41" t="n"/>
      <c r="D486" s="41" t="n"/>
      <c r="E486" s="41" t="n"/>
      <c r="F486" s="61" t="n"/>
      <c r="G486" s="55">
        <f>IF(COUNTA(A486:F486)=0,"",IF(NOT(ISNUMBER(A486)),"Falta la fecha",IF(TRIM(B486)="","Elige la tarea",IF(ISNUMBER(MATCH(TRIM(B486),TaskNames,0)),"OK","Tarea no válida"))))</f>
        <v/>
      </c>
      <c r="H486" s="60">
        <f>IF(G486="OK",1,0)</f>
        <v/>
      </c>
      <c r="I486" s="60">
        <f>IF(H486=1,MATCH(TRIM(B486),TaskNames,0),0)</f>
        <v/>
      </c>
      <c r="J486" s="60">
        <f>IF(H486=1,IF(UPPER(TRIM(F486))="REPASADO",0,1),0)</f>
        <v/>
      </c>
    </row>
    <row r="487">
      <c r="A487" s="32" t="n"/>
      <c r="B487" s="41" t="n"/>
      <c r="C487" s="41" t="n"/>
      <c r="D487" s="41" t="n"/>
      <c r="E487" s="41" t="n"/>
      <c r="F487" s="61" t="n"/>
      <c r="G487" s="55">
        <f>IF(COUNTA(A487:F487)=0,"",IF(NOT(ISNUMBER(A487)),"Falta la fecha",IF(TRIM(B487)="","Elige la tarea",IF(ISNUMBER(MATCH(TRIM(B487),TaskNames,0)),"OK","Tarea no válida"))))</f>
        <v/>
      </c>
      <c r="H487" s="60">
        <f>IF(G487="OK",1,0)</f>
        <v/>
      </c>
      <c r="I487" s="60">
        <f>IF(H487=1,MATCH(TRIM(B487),TaskNames,0),0)</f>
        <v/>
      </c>
      <c r="J487" s="60">
        <f>IF(H487=1,IF(UPPER(TRIM(F487))="REPASADO",0,1),0)</f>
        <v/>
      </c>
    </row>
    <row r="488">
      <c r="A488" s="32" t="n"/>
      <c r="B488" s="41" t="n"/>
      <c r="C488" s="41" t="n"/>
      <c r="D488" s="41" t="n"/>
      <c r="E488" s="41" t="n"/>
      <c r="F488" s="61" t="n"/>
      <c r="G488" s="55">
        <f>IF(COUNTA(A488:F488)=0,"",IF(NOT(ISNUMBER(A488)),"Falta la fecha",IF(TRIM(B488)="","Elige la tarea",IF(ISNUMBER(MATCH(TRIM(B488),TaskNames,0)),"OK","Tarea no válida"))))</f>
        <v/>
      </c>
      <c r="H488" s="60">
        <f>IF(G488="OK",1,0)</f>
        <v/>
      </c>
      <c r="I488" s="60">
        <f>IF(H488=1,MATCH(TRIM(B488),TaskNames,0),0)</f>
        <v/>
      </c>
      <c r="J488" s="60">
        <f>IF(H488=1,IF(UPPER(TRIM(F488))="REPASADO",0,1),0)</f>
        <v/>
      </c>
    </row>
    <row r="489">
      <c r="A489" s="32" t="n"/>
      <c r="B489" s="41" t="n"/>
      <c r="C489" s="41" t="n"/>
      <c r="D489" s="41" t="n"/>
      <c r="E489" s="41" t="n"/>
      <c r="F489" s="61" t="n"/>
      <c r="G489" s="55">
        <f>IF(COUNTA(A489:F489)=0,"",IF(NOT(ISNUMBER(A489)),"Falta la fecha",IF(TRIM(B489)="","Elige la tarea",IF(ISNUMBER(MATCH(TRIM(B489),TaskNames,0)),"OK","Tarea no válida"))))</f>
        <v/>
      </c>
      <c r="H489" s="60">
        <f>IF(G489="OK",1,0)</f>
        <v/>
      </c>
      <c r="I489" s="60">
        <f>IF(H489=1,MATCH(TRIM(B489),TaskNames,0),0)</f>
        <v/>
      </c>
      <c r="J489" s="60">
        <f>IF(H489=1,IF(UPPER(TRIM(F489))="REPASADO",0,1),0)</f>
        <v/>
      </c>
    </row>
    <row r="490">
      <c r="A490" s="32" t="n"/>
      <c r="B490" s="41" t="n"/>
      <c r="C490" s="41" t="n"/>
      <c r="D490" s="41" t="n"/>
      <c r="E490" s="41" t="n"/>
      <c r="F490" s="61" t="n"/>
      <c r="G490" s="55">
        <f>IF(COUNTA(A490:F490)=0,"",IF(NOT(ISNUMBER(A490)),"Falta la fecha",IF(TRIM(B490)="","Elige la tarea",IF(ISNUMBER(MATCH(TRIM(B490),TaskNames,0)),"OK","Tarea no válida"))))</f>
        <v/>
      </c>
      <c r="H490" s="60">
        <f>IF(G490="OK",1,0)</f>
        <v/>
      </c>
      <c r="I490" s="60">
        <f>IF(H490=1,MATCH(TRIM(B490),TaskNames,0),0)</f>
        <v/>
      </c>
      <c r="J490" s="60">
        <f>IF(H490=1,IF(UPPER(TRIM(F490))="REPASADO",0,1),0)</f>
        <v/>
      </c>
    </row>
    <row r="491">
      <c r="A491" s="32" t="n"/>
      <c r="B491" s="41" t="n"/>
      <c r="C491" s="41" t="n"/>
      <c r="D491" s="41" t="n"/>
      <c r="E491" s="41" t="n"/>
      <c r="F491" s="61" t="n"/>
      <c r="G491" s="55">
        <f>IF(COUNTA(A491:F491)=0,"",IF(NOT(ISNUMBER(A491)),"Falta la fecha",IF(TRIM(B491)="","Elige la tarea",IF(ISNUMBER(MATCH(TRIM(B491),TaskNames,0)),"OK","Tarea no válida"))))</f>
        <v/>
      </c>
      <c r="H491" s="60">
        <f>IF(G491="OK",1,0)</f>
        <v/>
      </c>
      <c r="I491" s="60">
        <f>IF(H491=1,MATCH(TRIM(B491),TaskNames,0),0)</f>
        <v/>
      </c>
      <c r="J491" s="60">
        <f>IF(H491=1,IF(UPPER(TRIM(F491))="REPASADO",0,1),0)</f>
        <v/>
      </c>
    </row>
    <row r="492">
      <c r="A492" s="32" t="n"/>
      <c r="B492" s="41" t="n"/>
      <c r="C492" s="41" t="n"/>
      <c r="D492" s="41" t="n"/>
      <c r="E492" s="41" t="n"/>
      <c r="F492" s="61" t="n"/>
      <c r="G492" s="55">
        <f>IF(COUNTA(A492:F492)=0,"",IF(NOT(ISNUMBER(A492)),"Falta la fecha",IF(TRIM(B492)="","Elige la tarea",IF(ISNUMBER(MATCH(TRIM(B492),TaskNames,0)),"OK","Tarea no válida"))))</f>
        <v/>
      </c>
      <c r="H492" s="60">
        <f>IF(G492="OK",1,0)</f>
        <v/>
      </c>
      <c r="I492" s="60">
        <f>IF(H492=1,MATCH(TRIM(B492),TaskNames,0),0)</f>
        <v/>
      </c>
      <c r="J492" s="60">
        <f>IF(H492=1,IF(UPPER(TRIM(F492))="REPASADO",0,1),0)</f>
        <v/>
      </c>
    </row>
    <row r="493">
      <c r="A493" s="32" t="n"/>
      <c r="B493" s="41" t="n"/>
      <c r="C493" s="41" t="n"/>
      <c r="D493" s="41" t="n"/>
      <c r="E493" s="41" t="n"/>
      <c r="F493" s="61" t="n"/>
      <c r="G493" s="55">
        <f>IF(COUNTA(A493:F493)=0,"",IF(NOT(ISNUMBER(A493)),"Falta la fecha",IF(TRIM(B493)="","Elige la tarea",IF(ISNUMBER(MATCH(TRIM(B493),TaskNames,0)),"OK","Tarea no válida"))))</f>
        <v/>
      </c>
      <c r="H493" s="60">
        <f>IF(G493="OK",1,0)</f>
        <v/>
      </c>
      <c r="I493" s="60">
        <f>IF(H493=1,MATCH(TRIM(B493),TaskNames,0),0)</f>
        <v/>
      </c>
      <c r="J493" s="60">
        <f>IF(H493=1,IF(UPPER(TRIM(F493))="REPASADO",0,1),0)</f>
        <v/>
      </c>
    </row>
    <row r="494">
      <c r="A494" s="32" t="n"/>
      <c r="B494" s="41" t="n"/>
      <c r="C494" s="41" t="n"/>
      <c r="D494" s="41" t="n"/>
      <c r="E494" s="41" t="n"/>
      <c r="F494" s="61" t="n"/>
      <c r="G494" s="55">
        <f>IF(COUNTA(A494:F494)=0,"",IF(NOT(ISNUMBER(A494)),"Falta la fecha",IF(TRIM(B494)="","Elige la tarea",IF(ISNUMBER(MATCH(TRIM(B494),TaskNames,0)),"OK","Tarea no válida"))))</f>
        <v/>
      </c>
      <c r="H494" s="60">
        <f>IF(G494="OK",1,0)</f>
        <v/>
      </c>
      <c r="I494" s="60">
        <f>IF(H494=1,MATCH(TRIM(B494),TaskNames,0),0)</f>
        <v/>
      </c>
      <c r="J494" s="60">
        <f>IF(H494=1,IF(UPPER(TRIM(F494))="REPASADO",0,1),0)</f>
        <v/>
      </c>
    </row>
    <row r="495">
      <c r="A495" s="32" t="n"/>
      <c r="B495" s="41" t="n"/>
      <c r="C495" s="41" t="n"/>
      <c r="D495" s="41" t="n"/>
      <c r="E495" s="41" t="n"/>
      <c r="F495" s="61" t="n"/>
      <c r="G495" s="55">
        <f>IF(COUNTA(A495:F495)=0,"",IF(NOT(ISNUMBER(A495)),"Falta la fecha",IF(TRIM(B495)="","Elige la tarea",IF(ISNUMBER(MATCH(TRIM(B495),TaskNames,0)),"OK","Tarea no válida"))))</f>
        <v/>
      </c>
      <c r="H495" s="60">
        <f>IF(G495="OK",1,0)</f>
        <v/>
      </c>
      <c r="I495" s="60">
        <f>IF(H495=1,MATCH(TRIM(B495),TaskNames,0),0)</f>
        <v/>
      </c>
      <c r="J495" s="60">
        <f>IF(H495=1,IF(UPPER(TRIM(F495))="REPASADO",0,1),0)</f>
        <v/>
      </c>
    </row>
    <row r="496">
      <c r="A496" s="32" t="n"/>
      <c r="B496" s="41" t="n"/>
      <c r="C496" s="41" t="n"/>
      <c r="D496" s="41" t="n"/>
      <c r="E496" s="41" t="n"/>
      <c r="F496" s="61" t="n"/>
      <c r="G496" s="55">
        <f>IF(COUNTA(A496:F496)=0,"",IF(NOT(ISNUMBER(A496)),"Falta la fecha",IF(TRIM(B496)="","Elige la tarea",IF(ISNUMBER(MATCH(TRIM(B496),TaskNames,0)),"OK","Tarea no válida"))))</f>
        <v/>
      </c>
      <c r="H496" s="60">
        <f>IF(G496="OK",1,0)</f>
        <v/>
      </c>
      <c r="I496" s="60">
        <f>IF(H496=1,MATCH(TRIM(B496),TaskNames,0),0)</f>
        <v/>
      </c>
      <c r="J496" s="60">
        <f>IF(H496=1,IF(UPPER(TRIM(F496))="REPASADO",0,1),0)</f>
        <v/>
      </c>
    </row>
    <row r="497">
      <c r="A497" s="32" t="n"/>
      <c r="B497" s="41" t="n"/>
      <c r="C497" s="41" t="n"/>
      <c r="D497" s="41" t="n"/>
      <c r="E497" s="41" t="n"/>
      <c r="F497" s="61" t="n"/>
      <c r="G497" s="55">
        <f>IF(COUNTA(A497:F497)=0,"",IF(NOT(ISNUMBER(A497)),"Falta la fecha",IF(TRIM(B497)="","Elige la tarea",IF(ISNUMBER(MATCH(TRIM(B497),TaskNames,0)),"OK","Tarea no válida"))))</f>
        <v/>
      </c>
      <c r="H497" s="60">
        <f>IF(G497="OK",1,0)</f>
        <v/>
      </c>
      <c r="I497" s="60">
        <f>IF(H497=1,MATCH(TRIM(B497),TaskNames,0),0)</f>
        <v/>
      </c>
      <c r="J497" s="60">
        <f>IF(H497=1,IF(UPPER(TRIM(F497))="REPASADO",0,1),0)</f>
        <v/>
      </c>
    </row>
    <row r="498">
      <c r="A498" s="32" t="n"/>
      <c r="B498" s="41" t="n"/>
      <c r="C498" s="41" t="n"/>
      <c r="D498" s="41" t="n"/>
      <c r="E498" s="41" t="n"/>
      <c r="F498" s="61" t="n"/>
      <c r="G498" s="55">
        <f>IF(COUNTA(A498:F498)=0,"",IF(NOT(ISNUMBER(A498)),"Falta la fecha",IF(TRIM(B498)="","Elige la tarea",IF(ISNUMBER(MATCH(TRIM(B498),TaskNames,0)),"OK","Tarea no válida"))))</f>
        <v/>
      </c>
      <c r="H498" s="60">
        <f>IF(G498="OK",1,0)</f>
        <v/>
      </c>
      <c r="I498" s="60">
        <f>IF(H498=1,MATCH(TRIM(B498),TaskNames,0),0)</f>
        <v/>
      </c>
      <c r="J498" s="60">
        <f>IF(H498=1,IF(UPPER(TRIM(F498))="REPASADO",0,1),0)</f>
        <v/>
      </c>
    </row>
    <row r="499">
      <c r="A499" s="32" t="n"/>
      <c r="B499" s="41" t="n"/>
      <c r="C499" s="41" t="n"/>
      <c r="D499" s="41" t="n"/>
      <c r="E499" s="41" t="n"/>
      <c r="F499" s="61" t="n"/>
      <c r="G499" s="55">
        <f>IF(COUNTA(A499:F499)=0,"",IF(NOT(ISNUMBER(A499)),"Falta la fecha",IF(TRIM(B499)="","Elige la tarea",IF(ISNUMBER(MATCH(TRIM(B499),TaskNames,0)),"OK","Tarea no válida"))))</f>
        <v/>
      </c>
      <c r="H499" s="60">
        <f>IF(G499="OK",1,0)</f>
        <v/>
      </c>
      <c r="I499" s="60">
        <f>IF(H499=1,MATCH(TRIM(B499),TaskNames,0),0)</f>
        <v/>
      </c>
      <c r="J499" s="60">
        <f>IF(H499=1,IF(UPPER(TRIM(F499))="REPASADO",0,1),0)</f>
        <v/>
      </c>
    </row>
    <row r="500">
      <c r="A500" s="32" t="n"/>
      <c r="B500" s="41" t="n"/>
      <c r="C500" s="41" t="n"/>
      <c r="D500" s="41" t="n"/>
      <c r="E500" s="41" t="n"/>
      <c r="F500" s="61" t="n"/>
      <c r="G500" s="55">
        <f>IF(COUNTA(A500:F500)=0,"",IF(NOT(ISNUMBER(A500)),"Falta la fecha",IF(TRIM(B500)="","Elige la tarea",IF(ISNUMBER(MATCH(TRIM(B500),TaskNames,0)),"OK","Tarea no válida"))))</f>
        <v/>
      </c>
      <c r="H500" s="60">
        <f>IF(G500="OK",1,0)</f>
        <v/>
      </c>
      <c r="I500" s="60">
        <f>IF(H500=1,MATCH(TRIM(B500),TaskNames,0),0)</f>
        <v/>
      </c>
      <c r="J500" s="60">
        <f>IF(H500=1,IF(UPPER(TRIM(F500))="REPASADO",0,1),0)</f>
        <v/>
      </c>
    </row>
    <row r="501">
      <c r="A501" s="32" t="n"/>
      <c r="B501" s="41" t="n"/>
      <c r="C501" s="41" t="n"/>
      <c r="D501" s="41" t="n"/>
      <c r="E501" s="41" t="n"/>
      <c r="F501" s="61" t="n"/>
      <c r="G501" s="55">
        <f>IF(COUNTA(A501:F501)=0,"",IF(NOT(ISNUMBER(A501)),"Falta la fecha",IF(TRIM(B501)="","Elige la tarea",IF(ISNUMBER(MATCH(TRIM(B501),TaskNames,0)),"OK","Tarea no válida"))))</f>
        <v/>
      </c>
      <c r="H501" s="60">
        <f>IF(G501="OK",1,0)</f>
        <v/>
      </c>
      <c r="I501" s="60">
        <f>IF(H501=1,MATCH(TRIM(B501),TaskNames,0),0)</f>
        <v/>
      </c>
      <c r="J501" s="60">
        <f>IF(H501=1,IF(UPPER(TRIM(F501))="REPASADO",0,1),0)</f>
        <v/>
      </c>
    </row>
    <row r="502">
      <c r="A502" s="32" t="n"/>
      <c r="B502" s="41" t="n"/>
      <c r="C502" s="41" t="n"/>
      <c r="D502" s="41" t="n"/>
      <c r="E502" s="41" t="n"/>
      <c r="F502" s="61" t="n"/>
      <c r="G502" s="55">
        <f>IF(COUNTA(A502:F502)=0,"",IF(NOT(ISNUMBER(A502)),"Falta la fecha",IF(TRIM(B502)="","Elige la tarea",IF(ISNUMBER(MATCH(TRIM(B502),TaskNames,0)),"OK","Tarea no válida"))))</f>
        <v/>
      </c>
      <c r="H502" s="60">
        <f>IF(G502="OK",1,0)</f>
        <v/>
      </c>
      <c r="I502" s="60">
        <f>IF(H502=1,MATCH(TRIM(B502),TaskNames,0),0)</f>
        <v/>
      </c>
      <c r="J502" s="60">
        <f>IF(H502=1,IF(UPPER(TRIM(F502))="REPASADO",0,1),0)</f>
        <v/>
      </c>
    </row>
    <row r="503">
      <c r="A503" s="32" t="n"/>
      <c r="B503" s="41" t="n"/>
      <c r="C503" s="41" t="n"/>
      <c r="D503" s="41" t="n"/>
      <c r="E503" s="41" t="n"/>
      <c r="F503" s="61" t="n"/>
      <c r="G503" s="55">
        <f>IF(COUNTA(A503:F503)=0,"",IF(NOT(ISNUMBER(A503)),"Falta la fecha",IF(TRIM(B503)="","Elige la tarea",IF(ISNUMBER(MATCH(TRIM(B503),TaskNames,0)),"OK","Tarea no válida"))))</f>
        <v/>
      </c>
      <c r="H503" s="60">
        <f>IF(G503="OK",1,0)</f>
        <v/>
      </c>
      <c r="I503" s="60">
        <f>IF(H503=1,MATCH(TRIM(B503),TaskNames,0),0)</f>
        <v/>
      </c>
      <c r="J503" s="60">
        <f>IF(H503=1,IF(UPPER(TRIM(F503))="REPASADO",0,1),0)</f>
        <v/>
      </c>
    </row>
    <row r="504">
      <c r="A504" s="32" t="n"/>
      <c r="B504" s="41" t="n"/>
      <c r="C504" s="41" t="n"/>
      <c r="D504" s="41" t="n"/>
      <c r="E504" s="41" t="n"/>
      <c r="F504" s="61" t="n"/>
      <c r="G504" s="55">
        <f>IF(COUNTA(A504:F504)=0,"",IF(NOT(ISNUMBER(A504)),"Falta la fecha",IF(TRIM(B504)="","Elige la tarea",IF(ISNUMBER(MATCH(TRIM(B504),TaskNames,0)),"OK","Tarea no válida"))))</f>
        <v/>
      </c>
      <c r="H504" s="60">
        <f>IF(G504="OK",1,0)</f>
        <v/>
      </c>
      <c r="I504" s="60">
        <f>IF(H504=1,MATCH(TRIM(B504),TaskNames,0),0)</f>
        <v/>
      </c>
      <c r="J504" s="60">
        <f>IF(H504=1,IF(UPPER(TRIM(F504))="REPASADO",0,1),0)</f>
        <v/>
      </c>
    </row>
    <row r="505">
      <c r="A505" s="32" t="n"/>
      <c r="B505" s="41" t="n"/>
      <c r="C505" s="41" t="n"/>
      <c r="D505" s="41" t="n"/>
      <c r="E505" s="41" t="n"/>
      <c r="F505" s="61" t="n"/>
      <c r="G505" s="55">
        <f>IF(COUNTA(A505:F505)=0,"",IF(NOT(ISNUMBER(A505)),"Falta la fecha",IF(TRIM(B505)="","Elige la tarea",IF(ISNUMBER(MATCH(TRIM(B505),TaskNames,0)),"OK","Tarea no válida"))))</f>
        <v/>
      </c>
      <c r="H505" s="60">
        <f>IF(G505="OK",1,0)</f>
        <v/>
      </c>
      <c r="I505" s="60">
        <f>IF(H505=1,MATCH(TRIM(B505),TaskNames,0),0)</f>
        <v/>
      </c>
      <c r="J505" s="60">
        <f>IF(H505=1,IF(UPPER(TRIM(F505))="REPASADO",0,1),0)</f>
        <v/>
      </c>
    </row>
    <row r="506">
      <c r="A506" s="32" t="n"/>
      <c r="B506" s="41" t="n"/>
      <c r="C506" s="41" t="n"/>
      <c r="D506" s="41" t="n"/>
      <c r="E506" s="41" t="n"/>
      <c r="F506" s="61" t="n"/>
      <c r="G506" s="55">
        <f>IF(COUNTA(A506:F506)=0,"",IF(NOT(ISNUMBER(A506)),"Falta la fecha",IF(TRIM(B506)="","Elige la tarea",IF(ISNUMBER(MATCH(TRIM(B506),TaskNames,0)),"OK","Tarea no válida"))))</f>
        <v/>
      </c>
      <c r="H506" s="60">
        <f>IF(G506="OK",1,0)</f>
        <v/>
      </c>
      <c r="I506" s="60">
        <f>IF(H506=1,MATCH(TRIM(B506),TaskNames,0),0)</f>
        <v/>
      </c>
      <c r="J506" s="60">
        <f>IF(H506=1,IF(UPPER(TRIM(F506))="REPASADO",0,1),0)</f>
        <v/>
      </c>
    </row>
  </sheetData>
  <conditionalFormatting sqref="G7:G506">
    <cfRule type="expression" priority="1" dxfId="3">
      <formula>AND(G7&lt;&gt;"",G7&lt;&gt;"OK")</formula>
    </cfRule>
  </conditionalFormatting>
  <conditionalFormatting sqref="F7:F506">
    <cfRule type="expression" priority="2" dxfId="4">
      <formula>UPPER(TRIM($F7))="PENDIENTE"</formula>
    </cfRule>
  </conditionalFormatting>
  <dataValidations count="4">
    <dataValidation sqref="A7:A506" showDropDown="0" showInputMessage="0" showErrorMessage="1" allowBlank="1" errorTitle="Fecha" error="Escribe una fecha." type="date" operator="greaterThan">
      <formula1>1</formula1>
    </dataValidation>
    <dataValidation sqref="B7:B506" showDropDown="0" showInputMessage="0" showErrorMessage="1" allowBlank="1" errorTitle="Tarea" error="Esta tarea no está en la lista. La línea no contará." type="list" errorStyle="warning">
      <formula1>=ListTarea</formula1>
    </dataValidation>
    <dataValidation sqref="E7:E506" showDropDown="0" showInputMessage="0" showErrorMessage="1" allowBlank="1" errorTitle="Tipo de error" error="Este tipo no está en la lista. ¿Quieres dejarlo igualmente?" type="list" errorStyle="warning">
      <formula1>=ListTipo</formula1>
    </dataValidation>
    <dataValidation sqref="F7:F506" showDropDown="0" showInputMessage="0" showErrorMessage="1" allowBlank="1" errorTitle="Estado" error="Elige Pendiente o Repasado." type="list" errorStyle="warning">
      <formula1>=ListEstadoError</formula1>
    </dataValidation>
  </dataValidations>
  <pageMargins left="0.75" right="0.75" top="1" bottom="1" header="0.5" footer="0.5"/>
  <pageSetup orientation="landscape" paperSize="9" fitToHeight="0" fitToWidth="1"/>
</worksheet>
</file>

<file path=xl/worksheets/sheet9.xml><?xml version="1.0" encoding="utf-8"?>
<worksheet xmlns="http://schemas.openxmlformats.org/spreadsheetml/2006/main">
  <sheetPr>
    <tabColor rgb="001F3A5F"/>
    <outlinePr summaryBelow="1" summaryRight="1"/>
    <pageSetUpPr fitToPage="1"/>
  </sheetPr>
  <dimension ref="A1:H46"/>
  <sheetViews>
    <sheetView zoomScale="100" workbookViewId="0">
      <pane ySplit="6" topLeftCell="A7" activePane="bottomLeft" state="frozen"/>
      <selection pane="bottomLeft" activeCell="A1" sqref="A1"/>
    </sheetView>
  </sheetViews>
  <sheetFormatPr baseColWidth="8" defaultRowHeight="15"/>
  <cols>
    <col width="5" customWidth="1" min="1" max="1"/>
    <col width="30" customWidth="1" min="2" max="2"/>
    <col width="48" customWidth="1" min="3" max="3"/>
    <col width="16" customWidth="1" min="4" max="4"/>
    <col width="15" customWidth="1" min="5" max="5"/>
    <col width="44" customWidth="1" min="6" max="6"/>
    <col hidden="1" width="9" customWidth="1" min="7" max="7"/>
    <col hidden="1" width="9" customWidth="1" min="8" max="8"/>
  </cols>
  <sheetData>
    <row r="1">
      <c r="A1" s="1" t="inlineStr">
        <is>
          <t>Temas</t>
        </is>
      </c>
    </row>
    <row r="2">
      <c r="A2" s="2" t="inlineStr">
        <is>
          <t>Una lista de temas escrita por nosotros a partir de los títulos de las cinco tareas. No es el temario ni las preguntas del examen: cámbiala por la tuya. Elige el estado de cada tema.</t>
        </is>
      </c>
    </row>
    <row r="3">
      <c r="A3" s="13" t="inlineStr">
        <is>
          <t>Temas con tarea</t>
        </is>
      </c>
      <c r="C3" s="53">
        <f>COUNTIF(G7:G46,"&gt;0")</f>
        <v/>
      </c>
      <c r="D3" s="13" t="inlineStr">
        <is>
          <t>Repasados</t>
        </is>
      </c>
      <c r="E3" s="53">
        <f>SUM(H7:H46)</f>
        <v/>
      </c>
    </row>
    <row r="4">
      <c r="A4" s="2" t="inlineStr">
        <is>
          <t>Las diez últimas filas están libres para tus propios temas. Las columnas G y H están ocultas.</t>
        </is>
      </c>
    </row>
    <row r="6" ht="30" customHeight="1">
      <c r="A6" s="30" t="inlineStr">
        <is>
          <t>#</t>
        </is>
      </c>
      <c r="B6" s="30" t="inlineStr">
        <is>
          <t>Tarea</t>
        </is>
      </c>
      <c r="C6" s="30" t="inlineStr">
        <is>
          <t>Tema</t>
        </is>
      </c>
      <c r="D6" s="30" t="inlineStr">
        <is>
          <t>Estado</t>
        </is>
      </c>
      <c r="E6" s="30" t="inlineStr">
        <is>
          <t>Último repaso</t>
        </is>
      </c>
      <c r="F6" s="30" t="inlineStr">
        <is>
          <t>Notas (opcional)</t>
        </is>
      </c>
      <c r="G6" s="31" t="inlineStr">
        <is>
          <t>Auxiliar: tarea</t>
        </is>
      </c>
      <c r="H6" s="31" t="inlineStr">
        <is>
          <t>Auxiliar: repasado</t>
        </is>
      </c>
    </row>
    <row r="7">
      <c r="A7" s="62" t="n">
        <v>1</v>
      </c>
      <c r="B7" s="41" t="inlineStr">
        <is>
          <t>T1 Gobierno y leyes</t>
        </is>
      </c>
      <c r="C7" s="41" t="inlineStr">
        <is>
          <t>La Constitución: qué es y para qué sirve</t>
        </is>
      </c>
      <c r="D7" s="61" t="n"/>
      <c r="E7" s="63" t="n"/>
      <c r="F7" s="41" t="n"/>
      <c r="G7" s="60">
        <f>IF(AND(TRIM(C7)&lt;&gt;"",ISNUMBER(MATCH(TRIM(B7),TaskNames,0))),MATCH(TRIM(B7),TaskNames,0),0)</f>
        <v/>
      </c>
      <c r="H7" s="60">
        <f>IF(AND(G7&gt;0,UPPER(TRIM(D7))="REPASADO"),1,0)</f>
        <v/>
      </c>
    </row>
    <row r="8">
      <c r="A8" s="62" t="n">
        <v>2</v>
      </c>
      <c r="B8" s="41" t="inlineStr">
        <is>
          <t>T1 Gobierno y leyes</t>
        </is>
      </c>
      <c r="C8" s="41" t="inlineStr">
        <is>
          <t>La forma de Estado y la Corona</t>
        </is>
      </c>
      <c r="D8" s="61" t="n"/>
      <c r="E8" s="63" t="n"/>
      <c r="F8" s="41" t="n"/>
      <c r="G8" s="60">
        <f>IF(AND(TRIM(C8)&lt;&gt;"",ISNUMBER(MATCH(TRIM(B8),TaskNames,0))),MATCH(TRIM(B8),TaskNames,0),0)</f>
        <v/>
      </c>
      <c r="H8" s="60">
        <f>IF(AND(G8&gt;0,UPPER(TRIM(D8))="REPASADO"),1,0)</f>
        <v/>
      </c>
    </row>
    <row r="9">
      <c r="A9" s="62" t="n">
        <v>3</v>
      </c>
      <c r="B9" s="41" t="inlineStr">
        <is>
          <t>T1 Gobierno y leyes</t>
        </is>
      </c>
      <c r="C9" s="41" t="inlineStr">
        <is>
          <t>Las Cortes Generales</t>
        </is>
      </c>
      <c r="D9" s="61" t="n"/>
      <c r="E9" s="63" t="n"/>
      <c r="F9" s="41" t="n"/>
      <c r="G9" s="60">
        <f>IF(AND(TRIM(C9)&lt;&gt;"",ISNUMBER(MATCH(TRIM(B9),TaskNames,0))),MATCH(TRIM(B9),TaskNames,0),0)</f>
        <v/>
      </c>
      <c r="H9" s="60">
        <f>IF(AND(G9&gt;0,UPPER(TRIM(D9))="REPASADO"),1,0)</f>
        <v/>
      </c>
    </row>
    <row r="10">
      <c r="A10" s="62" t="n">
        <v>4</v>
      </c>
      <c r="B10" s="41" t="inlineStr">
        <is>
          <t>T1 Gobierno y leyes</t>
        </is>
      </c>
      <c r="C10" s="41" t="inlineStr">
        <is>
          <t>El Gobierno y su presidencia</t>
        </is>
      </c>
      <c r="D10" s="61" t="n"/>
      <c r="E10" s="63" t="n"/>
      <c r="F10" s="41" t="n"/>
      <c r="G10" s="60">
        <f>IF(AND(TRIM(C10)&lt;&gt;"",ISNUMBER(MATCH(TRIM(B10),TaskNames,0))),MATCH(TRIM(B10),TaskNames,0),0)</f>
        <v/>
      </c>
      <c r="H10" s="60">
        <f>IF(AND(G10&gt;0,UPPER(TRIM(D10))="REPASADO"),1,0)</f>
        <v/>
      </c>
    </row>
    <row r="11">
      <c r="A11" s="62" t="n">
        <v>5</v>
      </c>
      <c r="B11" s="41" t="inlineStr">
        <is>
          <t>T1 Gobierno y leyes</t>
        </is>
      </c>
      <c r="C11" s="41" t="inlineStr">
        <is>
          <t>El poder judicial y los tribunales</t>
        </is>
      </c>
      <c r="D11" s="61" t="n"/>
      <c r="E11" s="63" t="n"/>
      <c r="F11" s="41" t="n"/>
      <c r="G11" s="60">
        <f>IF(AND(TRIM(C11)&lt;&gt;"",ISNUMBER(MATCH(TRIM(B11),TaskNames,0))),MATCH(TRIM(B11),TaskNames,0),0)</f>
        <v/>
      </c>
      <c r="H11" s="60">
        <f>IF(AND(G11&gt;0,UPPER(TRIM(D11))="REPASADO"),1,0)</f>
        <v/>
      </c>
    </row>
    <row r="12">
      <c r="A12" s="62" t="n">
        <v>6</v>
      </c>
      <c r="B12" s="41" t="inlineStr">
        <is>
          <t>T1 Gobierno y leyes</t>
        </is>
      </c>
      <c r="C12" s="41" t="inlineStr">
        <is>
          <t>La separación de poderes</t>
        </is>
      </c>
      <c r="D12" s="61" t="n"/>
      <c r="E12" s="63" t="n"/>
      <c r="F12" s="41" t="n"/>
      <c r="G12" s="60">
        <f>IF(AND(TRIM(C12)&lt;&gt;"",ISNUMBER(MATCH(TRIM(B12),TaskNames,0))),MATCH(TRIM(B12),TaskNames,0),0)</f>
        <v/>
      </c>
      <c r="H12" s="60">
        <f>IF(AND(G12&gt;0,UPPER(TRIM(D12))="REPASADO"),1,0)</f>
        <v/>
      </c>
    </row>
    <row r="13">
      <c r="A13" s="62" t="n">
        <v>7</v>
      </c>
      <c r="B13" s="41" t="inlineStr">
        <is>
          <t>T1 Gobierno y leyes</t>
        </is>
      </c>
      <c r="C13" s="41" t="inlineStr">
        <is>
          <t>Elecciones y voto</t>
        </is>
      </c>
      <c r="D13" s="61" t="n"/>
      <c r="E13" s="63" t="n"/>
      <c r="F13" s="41" t="n"/>
      <c r="G13" s="60">
        <f>IF(AND(TRIM(C13)&lt;&gt;"",ISNUMBER(MATCH(TRIM(B13),TaskNames,0))),MATCH(TRIM(B13),TaskNames,0),0)</f>
        <v/>
      </c>
      <c r="H13" s="60">
        <f>IF(AND(G13&gt;0,UPPER(TRIM(D13))="REPASADO"),1,0)</f>
        <v/>
      </c>
    </row>
    <row r="14">
      <c r="A14" s="62" t="n">
        <v>8</v>
      </c>
      <c r="B14" s="41" t="inlineStr">
        <is>
          <t>T1 Gobierno y leyes</t>
        </is>
      </c>
      <c r="C14" s="41" t="inlineStr">
        <is>
          <t>Formas de participación ciudadana</t>
        </is>
      </c>
      <c r="D14" s="61" t="n"/>
      <c r="E14" s="63" t="n"/>
      <c r="F14" s="41" t="n"/>
      <c r="G14" s="60">
        <f>IF(AND(TRIM(C14)&lt;&gt;"",ISNUMBER(MATCH(TRIM(B14),TaskNames,0))),MATCH(TRIM(B14),TaskNames,0),0)</f>
        <v/>
      </c>
      <c r="H14" s="60">
        <f>IF(AND(G14&gt;0,UPPER(TRIM(D14))="REPASADO"),1,0)</f>
        <v/>
      </c>
    </row>
    <row r="15">
      <c r="A15" s="62" t="n">
        <v>9</v>
      </c>
      <c r="B15" s="41" t="inlineStr">
        <is>
          <t>T2 Deberes y derechos</t>
        </is>
      </c>
      <c r="C15" s="41" t="inlineStr">
        <is>
          <t>Derechos y libertades de las personas</t>
        </is>
      </c>
      <c r="D15" s="61" t="n"/>
      <c r="E15" s="63" t="n"/>
      <c r="F15" s="41" t="n"/>
      <c r="G15" s="60">
        <f>IF(AND(TRIM(C15)&lt;&gt;"",ISNUMBER(MATCH(TRIM(B15),TaskNames,0))),MATCH(TRIM(B15),TaskNames,0),0)</f>
        <v/>
      </c>
      <c r="H15" s="60">
        <f>IF(AND(G15&gt;0,UPPER(TRIM(D15))="REPASADO"),1,0)</f>
        <v/>
      </c>
    </row>
    <row r="16">
      <c r="A16" s="62" t="n">
        <v>10</v>
      </c>
      <c r="B16" s="41" t="inlineStr">
        <is>
          <t>T2 Deberes y derechos</t>
        </is>
      </c>
      <c r="C16" s="41" t="inlineStr">
        <is>
          <t>Deberes de la ciudadanía</t>
        </is>
      </c>
      <c r="D16" s="61" t="n"/>
      <c r="E16" s="63" t="n"/>
      <c r="F16" s="41" t="n"/>
      <c r="G16" s="60">
        <f>IF(AND(TRIM(C16)&lt;&gt;"",ISNUMBER(MATCH(TRIM(B16),TaskNames,0))),MATCH(TRIM(B16),TaskNames,0),0)</f>
        <v/>
      </c>
      <c r="H16" s="60">
        <f>IF(AND(G16&gt;0,UPPER(TRIM(D16))="REPASADO"),1,0)</f>
        <v/>
      </c>
    </row>
    <row r="17">
      <c r="A17" s="62" t="n">
        <v>11</v>
      </c>
      <c r="B17" s="41" t="inlineStr">
        <is>
          <t>T2 Deberes y derechos</t>
        </is>
      </c>
      <c r="C17" s="41" t="inlineStr">
        <is>
          <t>Igualdad y no discriminación</t>
        </is>
      </c>
      <c r="D17" s="61" t="n"/>
      <c r="E17" s="63" t="n"/>
      <c r="F17" s="41" t="n"/>
      <c r="G17" s="60">
        <f>IF(AND(TRIM(C17)&lt;&gt;"",ISNUMBER(MATCH(TRIM(B17),TaskNames,0))),MATCH(TRIM(B17),TaskNames,0),0)</f>
        <v/>
      </c>
      <c r="H17" s="60">
        <f>IF(AND(G17&gt;0,UPPER(TRIM(D17))="REPASADO"),1,0)</f>
        <v/>
      </c>
    </row>
    <row r="18">
      <c r="A18" s="62" t="n">
        <v>12</v>
      </c>
      <c r="B18" s="41" t="inlineStr">
        <is>
          <t>T2 Deberes y derechos</t>
        </is>
      </c>
      <c r="C18" s="41" t="inlineStr">
        <is>
          <t>Cómo se defienden los derechos</t>
        </is>
      </c>
      <c r="D18" s="61" t="n"/>
      <c r="E18" s="63" t="n"/>
      <c r="F18" s="41" t="n"/>
      <c r="G18" s="60">
        <f>IF(AND(TRIM(C18)&lt;&gt;"",ISNUMBER(MATCH(TRIM(B18),TaskNames,0))),MATCH(TRIM(B18),TaskNames,0),0)</f>
        <v/>
      </c>
      <c r="H18" s="60">
        <f>IF(AND(G18&gt;0,UPPER(TRIM(D18))="REPASADO"),1,0)</f>
        <v/>
      </c>
    </row>
    <row r="19">
      <c r="A19" s="62" t="n">
        <v>13</v>
      </c>
      <c r="B19" s="41" t="inlineStr">
        <is>
          <t>T3 Territorio y geografía</t>
        </is>
      </c>
      <c r="C19" s="41" t="inlineStr">
        <is>
          <t>Comunidades y ciudades autónomas</t>
        </is>
      </c>
      <c r="D19" s="61" t="n"/>
      <c r="E19" s="63" t="n"/>
      <c r="F19" s="41" t="n"/>
      <c r="G19" s="60">
        <f>IF(AND(TRIM(C19)&lt;&gt;"",ISNUMBER(MATCH(TRIM(B19),TaskNames,0))),MATCH(TRIM(B19),TaskNames,0),0)</f>
        <v/>
      </c>
      <c r="H19" s="60">
        <f>IF(AND(G19&gt;0,UPPER(TRIM(D19))="REPASADO"),1,0)</f>
        <v/>
      </c>
    </row>
    <row r="20">
      <c r="A20" s="62" t="n">
        <v>14</v>
      </c>
      <c r="B20" s="41" t="inlineStr">
        <is>
          <t>T3 Territorio y geografía</t>
        </is>
      </c>
      <c r="C20" s="41" t="inlineStr">
        <is>
          <t>Provincias y municipios</t>
        </is>
      </c>
      <c r="D20" s="61" t="n"/>
      <c r="E20" s="63" t="n"/>
      <c r="F20" s="41" t="n"/>
      <c r="G20" s="60">
        <f>IF(AND(TRIM(C20)&lt;&gt;"",ISNUMBER(MATCH(TRIM(B20),TaskNames,0))),MATCH(TRIM(B20),TaskNames,0),0)</f>
        <v/>
      </c>
      <c r="H20" s="60">
        <f>IF(AND(G20&gt;0,UPPER(TRIM(D20))="REPASADO"),1,0)</f>
        <v/>
      </c>
    </row>
    <row r="21">
      <c r="A21" s="62" t="n">
        <v>15</v>
      </c>
      <c r="B21" s="41" t="inlineStr">
        <is>
          <t>T3 Territorio y geografía</t>
        </is>
      </c>
      <c r="C21" s="41" t="inlineStr">
        <is>
          <t>Relieve, ríos y costas</t>
        </is>
      </c>
      <c r="D21" s="61" t="n"/>
      <c r="E21" s="63" t="n"/>
      <c r="F21" s="41" t="n"/>
      <c r="G21" s="60">
        <f>IF(AND(TRIM(C21)&lt;&gt;"",ISNUMBER(MATCH(TRIM(B21),TaskNames,0))),MATCH(TRIM(B21),TaskNames,0),0)</f>
        <v/>
      </c>
      <c r="H21" s="60">
        <f>IF(AND(G21&gt;0,UPPER(TRIM(D21))="REPASADO"),1,0)</f>
        <v/>
      </c>
    </row>
    <row r="22">
      <c r="A22" s="62" t="n">
        <v>16</v>
      </c>
      <c r="B22" s="41" t="inlineStr">
        <is>
          <t>T3 Territorio y geografía</t>
        </is>
      </c>
      <c r="C22" s="41" t="inlineStr">
        <is>
          <t>Mapa político y capitales</t>
        </is>
      </c>
      <c r="D22" s="61" t="n"/>
      <c r="E22" s="63" t="n"/>
      <c r="F22" s="41" t="n"/>
      <c r="G22" s="60">
        <f>IF(AND(TRIM(C22)&lt;&gt;"",ISNUMBER(MATCH(TRIM(B22),TaskNames,0))),MATCH(TRIM(B22),TaskNames,0),0)</f>
        <v/>
      </c>
      <c r="H22" s="60">
        <f>IF(AND(G22&gt;0,UPPER(TRIM(D22))="REPASADO"),1,0)</f>
        <v/>
      </c>
    </row>
    <row r="23">
      <c r="A23" s="62" t="n">
        <v>17</v>
      </c>
      <c r="B23" s="41" t="inlineStr">
        <is>
          <t>T3 Territorio y geografía</t>
        </is>
      </c>
      <c r="C23" s="41" t="inlineStr">
        <is>
          <t>Clima y paisajes</t>
        </is>
      </c>
      <c r="D23" s="61" t="n"/>
      <c r="E23" s="63" t="n"/>
      <c r="F23" s="41" t="n"/>
      <c r="G23" s="60">
        <f>IF(AND(TRIM(C23)&lt;&gt;"",ISNUMBER(MATCH(TRIM(B23),TaskNames,0))),MATCH(TRIM(B23),TaskNames,0),0)</f>
        <v/>
      </c>
      <c r="H23" s="60">
        <f>IF(AND(G23&gt;0,UPPER(TRIM(D23))="REPASADO"),1,0)</f>
        <v/>
      </c>
    </row>
    <row r="24">
      <c r="A24" s="62" t="n">
        <v>18</v>
      </c>
      <c r="B24" s="41" t="inlineStr">
        <is>
          <t>T4 Tradiciones e historia</t>
        </is>
      </c>
      <c r="C24" s="41" t="inlineStr">
        <is>
          <t>Fiestas y tradiciones populares</t>
        </is>
      </c>
      <c r="D24" s="61" t="n"/>
      <c r="E24" s="63" t="n"/>
      <c r="F24" s="41" t="n"/>
      <c r="G24" s="60">
        <f>IF(AND(TRIM(C24)&lt;&gt;"",ISNUMBER(MATCH(TRIM(B24),TaskNames,0))),MATCH(TRIM(B24),TaskNames,0),0)</f>
        <v/>
      </c>
      <c r="H24" s="60">
        <f>IF(AND(G24&gt;0,UPPER(TRIM(D24))="REPASADO"),1,0)</f>
        <v/>
      </c>
    </row>
    <row r="25">
      <c r="A25" s="62" t="n">
        <v>19</v>
      </c>
      <c r="B25" s="41" t="inlineStr">
        <is>
          <t>T4 Tradiciones e historia</t>
        </is>
      </c>
      <c r="C25" s="41" t="inlineStr">
        <is>
          <t>Costumbres y gastronomía</t>
        </is>
      </c>
      <c r="D25" s="61" t="n"/>
      <c r="E25" s="63" t="n"/>
      <c r="F25" s="41" t="n"/>
      <c r="G25" s="60">
        <f>IF(AND(TRIM(C25)&lt;&gt;"",ISNUMBER(MATCH(TRIM(B25),TaskNames,0))),MATCH(TRIM(B25),TaskNames,0),0)</f>
        <v/>
      </c>
      <c r="H25" s="60">
        <f>IF(AND(G25&gt;0,UPPER(TRIM(D25))="REPASADO"),1,0)</f>
        <v/>
      </c>
    </row>
    <row r="26">
      <c r="A26" s="62" t="n">
        <v>20</v>
      </c>
      <c r="B26" s="41" t="inlineStr">
        <is>
          <t>T4 Tradiciones e historia</t>
        </is>
      </c>
      <c r="C26" s="41" t="inlineStr">
        <is>
          <t>Arte y literatura</t>
        </is>
      </c>
      <c r="D26" s="61" t="n"/>
      <c r="E26" s="63" t="n"/>
      <c r="F26" s="41" t="n"/>
      <c r="G26" s="60">
        <f>IF(AND(TRIM(C26)&lt;&gt;"",ISNUMBER(MATCH(TRIM(B26),TaskNames,0))),MATCH(TRIM(B26),TaskNames,0),0)</f>
        <v/>
      </c>
      <c r="H26" s="60">
        <f>IF(AND(G26&gt;0,UPPER(TRIM(D26))="REPASADO"),1,0)</f>
        <v/>
      </c>
    </row>
    <row r="27">
      <c r="A27" s="62" t="n">
        <v>21</v>
      </c>
      <c r="B27" s="41" t="inlineStr">
        <is>
          <t>T4 Tradiciones e historia</t>
        </is>
      </c>
      <c r="C27" s="41" t="inlineStr">
        <is>
          <t>Música y cine</t>
        </is>
      </c>
      <c r="D27" s="61" t="n"/>
      <c r="E27" s="63" t="n"/>
      <c r="F27" s="41" t="n"/>
      <c r="G27" s="60">
        <f>IF(AND(TRIM(C27)&lt;&gt;"",ISNUMBER(MATCH(TRIM(B27),TaskNames,0))),MATCH(TRIM(B27),TaskNames,0),0)</f>
        <v/>
      </c>
      <c r="H27" s="60">
        <f>IF(AND(G27&gt;0,UPPER(TRIM(D27))="REPASADO"),1,0)</f>
        <v/>
      </c>
    </row>
    <row r="28">
      <c r="A28" s="62" t="n">
        <v>22</v>
      </c>
      <c r="B28" s="41" t="inlineStr">
        <is>
          <t>T4 Tradiciones e historia</t>
        </is>
      </c>
      <c r="C28" s="41" t="inlineStr">
        <is>
          <t>Hechos históricos relevantes</t>
        </is>
      </c>
      <c r="D28" s="61" t="n"/>
      <c r="E28" s="63" t="n"/>
      <c r="F28" s="41" t="n"/>
      <c r="G28" s="60">
        <f>IF(AND(TRIM(C28)&lt;&gt;"",ISNUMBER(MATCH(TRIM(B28),TaskNames,0))),MATCH(TRIM(B28),TaskNames,0),0)</f>
        <v/>
      </c>
      <c r="H28" s="60">
        <f>IF(AND(G28&gt;0,UPPER(TRIM(D28))="REPASADO"),1,0)</f>
        <v/>
      </c>
    </row>
    <row r="29">
      <c r="A29" s="62" t="n">
        <v>23</v>
      </c>
      <c r="B29" s="41" t="inlineStr">
        <is>
          <t>T4 Tradiciones e historia</t>
        </is>
      </c>
      <c r="C29" s="41" t="inlineStr">
        <is>
          <t>Lenguas de España</t>
        </is>
      </c>
      <c r="D29" s="61" t="n"/>
      <c r="E29" s="63" t="n"/>
      <c r="F29" s="41" t="n"/>
      <c r="G29" s="60">
        <f>IF(AND(TRIM(C29)&lt;&gt;"",ISNUMBER(MATCH(TRIM(B29),TaskNames,0))),MATCH(TRIM(B29),TaskNames,0),0)</f>
        <v/>
      </c>
      <c r="H29" s="60">
        <f>IF(AND(G29&gt;0,UPPER(TRIM(D29))="REPASADO"),1,0)</f>
        <v/>
      </c>
    </row>
    <row r="30">
      <c r="A30" s="62" t="n">
        <v>24</v>
      </c>
      <c r="B30" s="41" t="inlineStr">
        <is>
          <t>T5 Vida diaria y trámites</t>
        </is>
      </c>
      <c r="C30" s="41" t="inlineStr">
        <is>
          <t>Vivienda y servicios de la vida diaria</t>
        </is>
      </c>
      <c r="D30" s="61" t="n"/>
      <c r="E30" s="63" t="n"/>
      <c r="F30" s="41" t="n"/>
      <c r="G30" s="60">
        <f>IF(AND(TRIM(C30)&lt;&gt;"",ISNUMBER(MATCH(TRIM(B30),TaskNames,0))),MATCH(TRIM(B30),TaskNames,0),0)</f>
        <v/>
      </c>
      <c r="H30" s="60">
        <f>IF(AND(G30&gt;0,UPPER(TRIM(D30))="REPASADO"),1,0)</f>
        <v/>
      </c>
    </row>
    <row r="31">
      <c r="A31" s="62" t="n">
        <v>25</v>
      </c>
      <c r="B31" s="41" t="inlineStr">
        <is>
          <t>T5 Vida diaria y trámites</t>
        </is>
      </c>
      <c r="C31" s="41" t="inlineStr">
        <is>
          <t>Sanidad y educación</t>
        </is>
      </c>
      <c r="D31" s="61" t="n"/>
      <c r="E31" s="63" t="n"/>
      <c r="F31" s="41" t="n"/>
      <c r="G31" s="60">
        <f>IF(AND(TRIM(C31)&lt;&gt;"",ISNUMBER(MATCH(TRIM(B31),TaskNames,0))),MATCH(TRIM(B31),TaskNames,0),0)</f>
        <v/>
      </c>
      <c r="H31" s="60">
        <f>IF(AND(G31&gt;0,UPPER(TRIM(D31))="REPASADO"),1,0)</f>
        <v/>
      </c>
    </row>
    <row r="32">
      <c r="A32" s="62" t="n">
        <v>26</v>
      </c>
      <c r="B32" s="41" t="inlineStr">
        <is>
          <t>T5 Vida diaria y trámites</t>
        </is>
      </c>
      <c r="C32" s="41" t="inlineStr">
        <is>
          <t>Trabajo y Seguridad Social</t>
        </is>
      </c>
      <c r="D32" s="61" t="n"/>
      <c r="E32" s="63" t="n"/>
      <c r="F32" s="41" t="n"/>
      <c r="G32" s="60">
        <f>IF(AND(TRIM(C32)&lt;&gt;"",ISNUMBER(MATCH(TRIM(B32),TaskNames,0))),MATCH(TRIM(B32),TaskNames,0),0)</f>
        <v/>
      </c>
      <c r="H32" s="60">
        <f>IF(AND(G32&gt;0,UPPER(TRIM(D32))="REPASADO"),1,0)</f>
        <v/>
      </c>
    </row>
    <row r="33">
      <c r="A33" s="62" t="n">
        <v>27</v>
      </c>
      <c r="B33" s="41" t="inlineStr">
        <is>
          <t>T5 Vida diaria y trámites</t>
        </is>
      </c>
      <c r="C33" s="41" t="inlineStr">
        <is>
          <t>Normas de convivencia</t>
        </is>
      </c>
      <c r="D33" s="61" t="n"/>
      <c r="E33" s="63" t="n"/>
      <c r="F33" s="41" t="n"/>
      <c r="G33" s="60">
        <f>IF(AND(TRIM(C33)&lt;&gt;"",ISNUMBER(MATCH(TRIM(B33),TaskNames,0))),MATCH(TRIM(B33),TaskNames,0),0)</f>
        <v/>
      </c>
      <c r="H33" s="60">
        <f>IF(AND(G33&gt;0,UPPER(TRIM(D33))="REPASADO"),1,0)</f>
        <v/>
      </c>
    </row>
    <row r="34">
      <c r="A34" s="62" t="n">
        <v>28</v>
      </c>
      <c r="B34" s="41" t="inlineStr">
        <is>
          <t>T5 Vida diaria y trámites</t>
        </is>
      </c>
      <c r="C34" s="41" t="inlineStr">
        <is>
          <t>Citas, registros y documentos</t>
        </is>
      </c>
      <c r="D34" s="61" t="n"/>
      <c r="E34" s="63" t="n"/>
      <c r="F34" s="41" t="n"/>
      <c r="G34" s="60">
        <f>IF(AND(TRIM(C34)&lt;&gt;"",ISNUMBER(MATCH(TRIM(B34),TaskNames,0))),MATCH(TRIM(B34),TaskNames,0),0)</f>
        <v/>
      </c>
      <c r="H34" s="60">
        <f>IF(AND(G34&gt;0,UPPER(TRIM(D34))="REPASADO"),1,0)</f>
        <v/>
      </c>
    </row>
    <row r="35">
      <c r="A35" s="62" t="n">
        <v>29</v>
      </c>
      <c r="B35" s="41" t="inlineStr">
        <is>
          <t>T5 Vida diaria y trámites</t>
        </is>
      </c>
      <c r="C35" s="41" t="inlineStr">
        <is>
          <t>Transporte y movilidad</t>
        </is>
      </c>
      <c r="D35" s="61" t="n"/>
      <c r="E35" s="63" t="n"/>
      <c r="F35" s="41" t="n"/>
      <c r="G35" s="60">
        <f>IF(AND(TRIM(C35)&lt;&gt;"",ISNUMBER(MATCH(TRIM(B35),TaskNames,0))),MATCH(TRIM(B35),TaskNames,0),0)</f>
        <v/>
      </c>
      <c r="H35" s="60">
        <f>IF(AND(G35&gt;0,UPPER(TRIM(D35))="REPASADO"),1,0)</f>
        <v/>
      </c>
    </row>
    <row r="36">
      <c r="A36" s="62" t="n">
        <v>30</v>
      </c>
      <c r="B36" s="41" t="inlineStr">
        <is>
          <t>T5 Vida diaria y trámites</t>
        </is>
      </c>
      <c r="C36" s="41" t="inlineStr">
        <is>
          <t>Consumo y vida diaria</t>
        </is>
      </c>
      <c r="D36" s="61" t="n"/>
      <c r="E36" s="63" t="n"/>
      <c r="F36" s="41" t="n"/>
      <c r="G36" s="60">
        <f>IF(AND(TRIM(C36)&lt;&gt;"",ISNUMBER(MATCH(TRIM(B36),TaskNames,0))),MATCH(TRIM(B36),TaskNames,0),0)</f>
        <v/>
      </c>
      <c r="H36" s="60">
        <f>IF(AND(G36&gt;0,UPPER(TRIM(D36))="REPASADO"),1,0)</f>
        <v/>
      </c>
    </row>
    <row r="37">
      <c r="A37" s="62" t="n">
        <v>31</v>
      </c>
      <c r="B37" s="41" t="n"/>
      <c r="C37" s="41" t="n"/>
      <c r="D37" s="61" t="n"/>
      <c r="E37" s="63" t="n"/>
      <c r="F37" s="41" t="n"/>
      <c r="G37" s="60">
        <f>IF(AND(TRIM(C37)&lt;&gt;"",ISNUMBER(MATCH(TRIM(B37),TaskNames,0))),MATCH(TRIM(B37),TaskNames,0),0)</f>
        <v/>
      </c>
      <c r="H37" s="60">
        <f>IF(AND(G37&gt;0,UPPER(TRIM(D37))="REPASADO"),1,0)</f>
        <v/>
      </c>
    </row>
    <row r="38">
      <c r="A38" s="62" t="n">
        <v>32</v>
      </c>
      <c r="B38" s="41" t="n"/>
      <c r="C38" s="41" t="n"/>
      <c r="D38" s="61" t="n"/>
      <c r="E38" s="63" t="n"/>
      <c r="F38" s="41" t="n"/>
      <c r="G38" s="60">
        <f>IF(AND(TRIM(C38)&lt;&gt;"",ISNUMBER(MATCH(TRIM(B38),TaskNames,0))),MATCH(TRIM(B38),TaskNames,0),0)</f>
        <v/>
      </c>
      <c r="H38" s="60">
        <f>IF(AND(G38&gt;0,UPPER(TRIM(D38))="REPASADO"),1,0)</f>
        <v/>
      </c>
    </row>
    <row r="39">
      <c r="A39" s="62" t="n">
        <v>33</v>
      </c>
      <c r="B39" s="41" t="n"/>
      <c r="C39" s="41" t="n"/>
      <c r="D39" s="61" t="n"/>
      <c r="E39" s="63" t="n"/>
      <c r="F39" s="41" t="n"/>
      <c r="G39" s="60">
        <f>IF(AND(TRIM(C39)&lt;&gt;"",ISNUMBER(MATCH(TRIM(B39),TaskNames,0))),MATCH(TRIM(B39),TaskNames,0),0)</f>
        <v/>
      </c>
      <c r="H39" s="60">
        <f>IF(AND(G39&gt;0,UPPER(TRIM(D39))="REPASADO"),1,0)</f>
        <v/>
      </c>
    </row>
    <row r="40">
      <c r="A40" s="62" t="n">
        <v>34</v>
      </c>
      <c r="B40" s="41" t="n"/>
      <c r="C40" s="41" t="n"/>
      <c r="D40" s="61" t="n"/>
      <c r="E40" s="63" t="n"/>
      <c r="F40" s="41" t="n"/>
      <c r="G40" s="60">
        <f>IF(AND(TRIM(C40)&lt;&gt;"",ISNUMBER(MATCH(TRIM(B40),TaskNames,0))),MATCH(TRIM(B40),TaskNames,0),0)</f>
        <v/>
      </c>
      <c r="H40" s="60">
        <f>IF(AND(G40&gt;0,UPPER(TRIM(D40))="REPASADO"),1,0)</f>
        <v/>
      </c>
    </row>
    <row r="41">
      <c r="A41" s="62" t="n">
        <v>35</v>
      </c>
      <c r="B41" s="41" t="n"/>
      <c r="C41" s="41" t="n"/>
      <c r="D41" s="61" t="n"/>
      <c r="E41" s="63" t="n"/>
      <c r="F41" s="41" t="n"/>
      <c r="G41" s="60">
        <f>IF(AND(TRIM(C41)&lt;&gt;"",ISNUMBER(MATCH(TRIM(B41),TaskNames,0))),MATCH(TRIM(B41),TaskNames,0),0)</f>
        <v/>
      </c>
      <c r="H41" s="60">
        <f>IF(AND(G41&gt;0,UPPER(TRIM(D41))="REPASADO"),1,0)</f>
        <v/>
      </c>
    </row>
    <row r="42">
      <c r="A42" s="62" t="n">
        <v>36</v>
      </c>
      <c r="B42" s="41" t="n"/>
      <c r="C42" s="41" t="n"/>
      <c r="D42" s="61" t="n"/>
      <c r="E42" s="63" t="n"/>
      <c r="F42" s="41" t="n"/>
      <c r="G42" s="60">
        <f>IF(AND(TRIM(C42)&lt;&gt;"",ISNUMBER(MATCH(TRIM(B42),TaskNames,0))),MATCH(TRIM(B42),TaskNames,0),0)</f>
        <v/>
      </c>
      <c r="H42" s="60">
        <f>IF(AND(G42&gt;0,UPPER(TRIM(D42))="REPASADO"),1,0)</f>
        <v/>
      </c>
    </row>
    <row r="43">
      <c r="A43" s="62" t="n">
        <v>37</v>
      </c>
      <c r="B43" s="41" t="n"/>
      <c r="C43" s="41" t="n"/>
      <c r="D43" s="61" t="n"/>
      <c r="E43" s="63" t="n"/>
      <c r="F43" s="41" t="n"/>
      <c r="G43" s="60">
        <f>IF(AND(TRIM(C43)&lt;&gt;"",ISNUMBER(MATCH(TRIM(B43),TaskNames,0))),MATCH(TRIM(B43),TaskNames,0),0)</f>
        <v/>
      </c>
      <c r="H43" s="60">
        <f>IF(AND(G43&gt;0,UPPER(TRIM(D43))="REPASADO"),1,0)</f>
        <v/>
      </c>
    </row>
    <row r="44">
      <c r="A44" s="62" t="n">
        <v>38</v>
      </c>
      <c r="B44" s="41" t="n"/>
      <c r="C44" s="41" t="n"/>
      <c r="D44" s="61" t="n"/>
      <c r="E44" s="63" t="n"/>
      <c r="F44" s="41" t="n"/>
      <c r="G44" s="60">
        <f>IF(AND(TRIM(C44)&lt;&gt;"",ISNUMBER(MATCH(TRIM(B44),TaskNames,0))),MATCH(TRIM(B44),TaskNames,0),0)</f>
        <v/>
      </c>
      <c r="H44" s="60">
        <f>IF(AND(G44&gt;0,UPPER(TRIM(D44))="REPASADO"),1,0)</f>
        <v/>
      </c>
    </row>
    <row r="45">
      <c r="A45" s="62" t="n">
        <v>39</v>
      </c>
      <c r="B45" s="41" t="n"/>
      <c r="C45" s="41" t="n"/>
      <c r="D45" s="61" t="n"/>
      <c r="E45" s="63" t="n"/>
      <c r="F45" s="41" t="n"/>
      <c r="G45" s="60">
        <f>IF(AND(TRIM(C45)&lt;&gt;"",ISNUMBER(MATCH(TRIM(B45),TaskNames,0))),MATCH(TRIM(B45),TaskNames,0),0)</f>
        <v/>
      </c>
      <c r="H45" s="60">
        <f>IF(AND(G45&gt;0,UPPER(TRIM(D45))="REPASADO"),1,0)</f>
        <v/>
      </c>
    </row>
    <row r="46">
      <c r="A46" s="62" t="n">
        <v>40</v>
      </c>
      <c r="B46" s="41" t="n"/>
      <c r="C46" s="41" t="n"/>
      <c r="D46" s="61" t="n"/>
      <c r="E46" s="63" t="n"/>
      <c r="F46" s="41" t="n"/>
      <c r="G46" s="60">
        <f>IF(AND(TRIM(C46)&lt;&gt;"",ISNUMBER(MATCH(TRIM(B46),TaskNames,0))),MATCH(TRIM(B46),TaskNames,0),0)</f>
        <v/>
      </c>
      <c r="H46" s="60">
        <f>IF(AND(G46&gt;0,UPPER(TRIM(D46))="REPASADO"),1,0)</f>
        <v/>
      </c>
    </row>
  </sheetData>
  <conditionalFormatting sqref="D7:D46">
    <cfRule type="expression" priority="1" dxfId="5">
      <formula>UPPER(TRIM($D7))="REPASADO"</formula>
    </cfRule>
  </conditionalFormatting>
  <dataValidations count="3">
    <dataValidation sqref="E7:E46" showDropDown="0" showInputMessage="0" showErrorMessage="1" allowBlank="1" errorTitle="Fecha" error="Escribe una fecha." type="date" operator="greaterThan">
      <formula1>1</formula1>
    </dataValidation>
    <dataValidation sqref="B7:B46" showDropDown="0" showInputMessage="0" showErrorMessage="1" allowBlank="1" errorTitle="Tarea" error="Esta tarea no está en la lista. El tema no contará." type="list" errorStyle="warning">
      <formula1>=ListTarea</formula1>
    </dataValidation>
    <dataValidation sqref="D7:D46" showDropDown="0" showInputMessage="0" showErrorMessage="1" allowBlank="1" errorTitle="Estado" error="Elige Por empezar, Estudiando o Repasado." type="list" errorStyle="warning">
      <formula1>=ListEstado</formula1>
    </dataValidation>
  </dataValidation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B1:G35"/>
  <sheetViews>
    <sheetView showGridLines="0" zoomScale="100" workbookViewId="0">
      <selection activeCell="A1" sqref="A1"/>
    </sheetView>
  </sheetViews>
  <sheetFormatPr baseColWidth="8" defaultRowHeight="15"/>
  <cols>
    <col width="2" customWidth="1" min="1" max="1"/>
    <col width="8" customWidth="1" min="2" max="2"/>
    <col width="38" customWidth="1" min="3" max="3"/>
    <col width="70" customWidth="1" min="4" max="4"/>
    <col width="74" customWidth="1" min="5" max="5"/>
    <col width="18" customWidth="1" min="6" max="6"/>
    <col width="15" customWidth="1" min="7" max="7"/>
  </cols>
  <sheetData>
    <row r="1">
      <c r="B1" s="1" t="inlineStr">
        <is>
          <t>Notas: fuentes, cómo se calcula y qué es este archivo</t>
        </is>
      </c>
    </row>
    <row r="4">
      <c r="B4" s="3" t="inlineStr">
        <is>
          <t>Qué hace el archivo</t>
        </is>
      </c>
    </row>
    <row r="5" ht="45" customHeight="1">
      <c r="C5" s="5" t="inlineStr">
        <is>
          <t>Es un planificador y registro para preparar el CCSE (Conocimientos Constitucionales y Socioculturales de España): guarda la fecha del examen, reparte las semanas hasta esa fecha, anota tus simulacros con los aciertos de cada tarea, tus sesiones de estudio, tus errores y tus temas, y calcula con eso un panel con la media frente a los 15 aciertos, las tareas por las que empezar y las sesiones de esta semana.</t>
        </is>
      </c>
    </row>
    <row r="6" ht="30" customHeight="1">
      <c r="C6" s="5" t="inlineStr">
        <is>
          <t>Los temas y las notas del ejemplo son nuestros. La descripción de cada tarea (pestaña Tareas) resume la página del Instituto Cervantes. El archivo no incluye preguntas ni texto del manual del Instituto Cervantes.</t>
        </is>
      </c>
    </row>
    <row r="8">
      <c r="B8" s="3" t="inlineStr">
        <is>
          <t>Cómo se calculan los números</t>
        </is>
      </c>
    </row>
    <row r="9" ht="45" customHeight="1">
      <c r="C9" s="5" t="inlineStr">
        <is>
          <t>Un simulacro cuenta si tiene fecha, los aciertos de las cinco tareas (números enteros entre 0 y las preguntas de cada tarea) y, si pones minutos, un número positivo. Total = suma de los aciertos. Frente al mínimo: Alcanza el mínimo si el total es igual o superior a los aciertos necesarios (15 por defecto). Tiempo: En tiempo si los minutos no superan la duración (45 por defecto).</t>
        </is>
      </c>
    </row>
    <row r="10" ht="30" customHeight="1">
      <c r="C10" s="5" t="inlineStr">
        <is>
          <t>Media: la media de los totales de los últimos simulacros por fecha (3 por defecto, se cambia en Ajustes). Con la misma fecha, se considera más reciente la línea que está más abajo. Si hay menos simulacros, entran todos.</t>
        </is>
      </c>
    </row>
    <row r="11" ht="45" customHeight="1">
      <c r="C11" s="5" t="inlineStr">
        <is>
          <t>Orden de trabajo: para cada tarea se suman las preguntas que fallaste en los simulacros de la media. Va primero la tarea en la que más preguntas se fallan; con empate, la que tiene más errores sin repasar y, si aún empatan, la de menor número. Sin simulacros, el orden usa el número de preguntas de la tarea. Los aciertos medios de cada tarea son la media de esos mismos simulacros.</t>
        </is>
      </c>
    </row>
    <row r="12" ht="60" customHeight="1">
      <c r="C12" s="5" t="inlineStr">
        <is>
          <t>Plan: cada fila es una semana de lunes a domingo. Empieza en la semana de la fecha de inicio (o de hoy) y acaba en la semana del examen. Fase: la semana del examen es Semana del examen; las N semanas anteriores a la del examen (N está en Ajustes, 3 por defecto) son Simulacros y errores; las anteriores a esas, Aprender temas. Sesiones previstas = las sesiones por semana de Ajustes; en la semana del examen, como máximo una por cada día anterior al examen. La tarea por la que empezar sigue el orden de trabajo: en Aprender temas se reparte entre las cinco, y en Simulacros y errores entre las dos primeras.</t>
        </is>
      </c>
    </row>
    <row r="13" ht="30" customHeight="1">
      <c r="C13" s="5" t="inlineStr">
        <is>
          <t>Sesiones esta semana: líneas con OK entre el lunes y el domingo de la semana de la fecha de hoy. Errores sin repasar: líneas con OK cuyo estado no es Repasado. Temas repasados: temas con tarea y estado Repasado.</t>
        </is>
      </c>
    </row>
    <row r="15">
      <c r="B15" s="3" t="inlineStr">
        <is>
          <t>Fuentes (todas leídas el 25 de octubre de 2026)</t>
        </is>
      </c>
    </row>
    <row r="16">
      <c r="B16" s="17" t="inlineStr">
        <is>
          <t>Id</t>
        </is>
      </c>
      <c r="C16" s="17" t="inlineStr">
        <is>
          <t>Página</t>
        </is>
      </c>
      <c r="D16" s="17" t="inlineStr">
        <is>
          <t>Qué dice (el valor usado)</t>
        </is>
      </c>
      <c r="E16" s="17" t="inlineStr">
        <is>
          <t>Dirección</t>
        </is>
      </c>
      <c r="F16" s="17" t="inlineStr">
        <is>
          <t>Fecha de la página</t>
        </is>
      </c>
      <c r="G16" s="17" t="inlineStr">
        <is>
          <t>Leída el</t>
        </is>
      </c>
    </row>
    <row r="17" ht="91" customHeight="1">
      <c r="B17" s="64" t="inlineStr">
        <is>
          <t>S1</t>
        </is>
      </c>
      <c r="C17" s="65" t="inlineStr">
        <is>
          <t>Instituto Cervantes de Bruselas: El examen CCSE</t>
        </is>
      </c>
      <c r="D17" s="66" t="inlineStr">
        <is>
          <t>45 minutos. 25 preguntas en 5 tareas, con 10, 3, 2, 3 y 7 preguntas. Títulos de las 5 tareas. Aprobar: 15 de las 25 preguntas (60 %). 60 % Gobierno, legislación y participación ciudadana, 40 % Cultura, historia y sociedad españolas. Preguntas con tres opciones (solo una verdadera) o de verdadero o falso. Acierto 1 punto, error y blanco 0 puntos, sin penalización.</t>
        </is>
      </c>
      <c r="E17" s="67" t="inlineStr">
        <is>
          <t>https://bruselas.cervantes.es/es/examenes_espanol/CCSE/examen_ccse.htm</t>
        </is>
      </c>
      <c r="F17" s="66" t="inlineStr">
        <is>
          <t>No consta</t>
        </is>
      </c>
      <c r="G17" s="68" t="n">
        <v>46320</v>
      </c>
    </row>
    <row r="18" ht="65" customHeight="1">
      <c r="B18" s="64" t="inlineStr">
        <is>
          <t>S2</t>
        </is>
      </c>
      <c r="C18" s="65" t="inlineStr">
        <is>
          <t>Instituto Cervantes de Roma: Cómo es el CCSE</t>
        </is>
      </c>
      <c r="D18" s="66" t="inlineStr">
        <is>
          <t>45 minutos. 25 preguntas en 5 tareas. Aprobar: 15 de las 25 preguntas (60 %). 60 % y 40 % como en la página de Bruselas. Mismos tipos de pregunta y misma puntuación. Preguntas de entre 30 y 40 palabras. Esta página no da el número de preguntas por tarea.</t>
        </is>
      </c>
      <c r="E18" s="67" t="inlineStr">
        <is>
          <t>https://roma.cervantes.es/es/examenes/CCSE_esp/CCSE_como.htm</t>
        </is>
      </c>
      <c r="F18" s="66" t="inlineStr">
        <is>
          <t>No consta</t>
        </is>
      </c>
      <c r="G18" s="68" t="n">
        <v>46320</v>
      </c>
    </row>
    <row r="19" ht="52" customHeight="1">
      <c r="B19" s="64" t="inlineStr">
        <is>
          <t>S3</t>
        </is>
      </c>
      <c r="C19" s="65" t="inlineStr">
        <is>
          <t>CiviqPass: simulacro gratuito del CCSE (la página está en inglés)</t>
        </is>
      </c>
      <c r="D19" s="66" t="inlineStr">
        <is>
          <t>Simulacro gratuito, 25 preguntas, temporizador de 45 minutos, sin cuenta, explicaciones en árabe, francés o inglés, nota sobre 25. La propia página dice que no son las preguntas del examen real y que su nota no predice tu resultado.</t>
        </is>
      </c>
      <c r="E19" s="67" t="inlineStr">
        <is>
          <t>https://civiqpass.com/free-ccse-mock-arabic-french-english?utm_source=tabellaro&amp;utm_medium=etsy&amp;utm_campaign=tabellaro_ccsees</t>
        </is>
      </c>
      <c r="F19" s="66" t="inlineStr">
        <is>
          <t>No consta</t>
        </is>
      </c>
      <c r="G19" s="68" t="n">
        <v>46320</v>
      </c>
    </row>
    <row r="20" ht="39" customHeight="1">
      <c r="B20" s="64" t="inlineStr">
        <is>
          <t>S4</t>
        </is>
      </c>
      <c r="C20" s="65" t="inlineStr">
        <is>
          <t>CiviqPass: página de inicio</t>
        </is>
      </c>
      <c r="D20" s="66" t="inlineStr">
        <is>
          <t>Describe CiviqPass como servicio privado de práctica con páginas en árabe, francés e inglés, y enlaza el simulacro gratuito.</t>
        </is>
      </c>
      <c r="E20" s="67" t="inlineStr">
        <is>
          <t>https://civiqpass.com/</t>
        </is>
      </c>
      <c r="F20" s="66" t="inlineStr">
        <is>
          <t>No consta</t>
        </is>
      </c>
      <c r="G20" s="68" t="n">
        <v>46320</v>
      </c>
    </row>
    <row r="22" ht="48" customHeight="1">
      <c r="C22" s="5" t="inlineStr">
        <is>
          <t>Confirmado en dos páginas (Bruselas y Roma): 45 minutos, 25 preguntas, 5 tareas, 15 de 25 para aprobar, reparto 60 % y 40 %, tipos de pregunta y puntuación. Leído en una sola página (Bruselas): cuántas preguntas tiene cada tarea (10, 3, 2, 3 y 7) y los títulos de las tareas. Por eso las preguntas por tarea son celdas amarillas con la etiqueta «revisa» en la pestaña Tareas. Las dos páginas no dicen qué tareas entran en el bloque del 60 % y cuáles en el del 40 %.</t>
        </is>
      </c>
    </row>
    <row r="23" ht="30" customHeight="1">
      <c r="C23" s="5" t="inlineStr">
        <is>
          <t>No hemos escrito tasas, fechas de convocatoria ni requisitos de la nacionalidad porque pueden cambiar: consúltalos en el Instituto Cervantes y en el organismo que corresponda.</t>
        </is>
      </c>
    </row>
    <row r="25">
      <c r="B25" s="3" t="inlineStr">
        <is>
          <t>Lo que el archivo no hace</t>
        </is>
      </c>
    </row>
    <row r="26" ht="30" customHeight="1">
      <c r="C26" s="5" t="inlineStr">
        <is>
          <t>No es el temario ni contiene las preguntas del examen. No dice si cumples los requisitos de la nacionalidad, ni cuándo o dónde presentarte, ni cuánto cuesta. No predice tu resultado: la media y las tareas por las que empezar son medidas de tu propio estudio.</t>
        </is>
      </c>
    </row>
    <row r="28">
      <c r="B28" s="3" t="inlineStr">
        <is>
          <t>Aviso</t>
        </is>
      </c>
    </row>
    <row r="29" ht="30" customHeight="1">
      <c r="C29" s="5" t="inlineStr">
        <is>
          <t>Una ayuda de estudio hecha por Tabellaro. No tiene vínculo con el Instituto Cervantes ni con ninguna administración pública, no es asesoramiento legal y no asegura que apruebes. Para tu caso concreto, comprueba la convocatoria y los requisitos en el Instituto Cervantes y consulta con un profesional si tienes dudas.</t>
        </is>
      </c>
    </row>
    <row r="31">
      <c r="B31" s="3" t="inlineStr">
        <is>
          <t>Arreglos gratis</t>
        </is>
      </c>
    </row>
    <row r="32" ht="15" customHeight="1">
      <c r="C32" s="5" t="inlineStr">
        <is>
          <t>Si una fórmula o una etiqueta está mal, la arreglamos y te enviamos el archivo corregido. Escríbenos por Etsy.</t>
        </is>
      </c>
    </row>
    <row r="34">
      <c r="B34" s="3" t="inlineStr">
        <is>
          <t>Créditos</t>
        </is>
      </c>
    </row>
    <row r="35" ht="15" customHeight="1">
      <c r="C35" s="5" t="inlineStr">
        <is>
          <t>Hecho por Tabellaro. Solo funciones estándar de hoja de cálculo: sin macros. Los únicos enlaces son las páginas de las fuentes de arriba.</t>
        </is>
      </c>
    </row>
  </sheetData>
  <mergeCells count="13">
    <mergeCell ref="C29:G29"/>
    <mergeCell ref="C22:G22"/>
    <mergeCell ref="C35:G35"/>
    <mergeCell ref="C12:G12"/>
    <mergeCell ref="C6:G6"/>
    <mergeCell ref="C10:G10"/>
    <mergeCell ref="C32:G32"/>
    <mergeCell ref="C11:G11"/>
    <mergeCell ref="C5:G5"/>
    <mergeCell ref="C23:G23"/>
    <mergeCell ref="C13:G13"/>
    <mergeCell ref="C9:G9"/>
    <mergeCell ref="C26:G26"/>
  </mergeCells>
  <hyperlinks>
    <hyperlink xmlns:r="http://schemas.openxmlformats.org/officeDocument/2006/relationships" ref="E17" r:id="rId1"/>
    <hyperlink xmlns:r="http://schemas.openxmlformats.org/officeDocument/2006/relationships" ref="E18" r:id="rId2"/>
    <hyperlink xmlns:r="http://schemas.openxmlformats.org/officeDocument/2006/relationships" ref="E19" r:id="rId3"/>
    <hyperlink xmlns:r="http://schemas.openxmlformats.org/officeDocument/2006/relationships" ref="E20" r:id="rId4"/>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2026-10-25T02:46:10Z</dcterms:created>
  <dcterms:modified xmlns:dcterms="http://purl.org/dc/terms/" xmlns:xsi="http://www.w3.org/2001/XMLSchema-instance" xsi:type="dcterms:W3CDTF">2026-10-25T02:46:12Z</dcterms:modified>
</cp:coreProperties>
</file>